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ЕБАЛАНС БУЏЕТА 2018\"/>
    </mc:Choice>
  </mc:AlternateContent>
  <bookViews>
    <workbookView xWindow="0" yWindow="60" windowWidth="24000" windowHeight="9075" activeTab="2"/>
  </bookViews>
  <sheets>
    <sheet name="РАСХОДИ И ИЗДАЦИ 3" sheetId="2" r:id="rId1"/>
    <sheet name="ПРИХОДИ И ПРИМИЦИ 2" sheetId="3" r:id="rId2"/>
    <sheet name="ОРГАНИЗАЦИОНА 6" sheetId="7" r:id="rId3"/>
    <sheet name="ОПШТИ ДИО 1" sheetId="4" r:id="rId4"/>
    <sheet name="ФИНАНСИРАЊЕ 4" sheetId="5" r:id="rId5"/>
    <sheet name="ФУНКЦИОНАЛНА КЛАСИФИКАЦИЈА 5" sheetId="6" r:id="rId6"/>
  </sheets>
  <calcPr calcId="152511"/>
</workbook>
</file>

<file path=xl/calcChain.xml><?xml version="1.0" encoding="utf-8"?>
<calcChain xmlns="http://schemas.openxmlformats.org/spreadsheetml/2006/main">
  <c r="E10" i="6" l="1"/>
  <c r="E13" i="6"/>
  <c r="E11" i="6"/>
  <c r="G52" i="4"/>
  <c r="F52" i="4"/>
  <c r="F51" i="4"/>
  <c r="G43" i="4"/>
  <c r="F43" i="4"/>
  <c r="G34" i="4"/>
  <c r="G35" i="4"/>
  <c r="G36" i="4"/>
  <c r="G37" i="4"/>
  <c r="G38" i="4"/>
  <c r="G39" i="4"/>
  <c r="G33" i="4"/>
  <c r="F34" i="4"/>
  <c r="F35" i="4"/>
  <c r="F36" i="4"/>
  <c r="F37" i="4"/>
  <c r="F38" i="4"/>
  <c r="F39" i="4"/>
  <c r="F33" i="4"/>
  <c r="G31" i="4"/>
  <c r="F31" i="4"/>
  <c r="G29" i="4"/>
  <c r="F29" i="4"/>
  <c r="F27" i="4"/>
  <c r="G27" i="4"/>
  <c r="G26" i="4"/>
  <c r="F26" i="4"/>
  <c r="G24" i="4"/>
  <c r="F24" i="4"/>
  <c r="G20" i="4"/>
  <c r="G21" i="4"/>
  <c r="G22" i="4"/>
  <c r="G19" i="4"/>
  <c r="F20" i="4"/>
  <c r="F21" i="4"/>
  <c r="F22" i="4"/>
  <c r="F19" i="4"/>
  <c r="G17" i="4"/>
  <c r="F17" i="4"/>
  <c r="F12" i="4"/>
  <c r="F13" i="4"/>
  <c r="F14" i="4"/>
  <c r="F15" i="4"/>
  <c r="F11" i="4"/>
  <c r="G14" i="4"/>
  <c r="G15" i="4"/>
  <c r="G12" i="4"/>
  <c r="G13" i="4"/>
  <c r="G11" i="4"/>
  <c r="G9" i="4"/>
  <c r="G7" i="4"/>
  <c r="F9" i="4"/>
  <c r="F7" i="4"/>
  <c r="D54" i="4"/>
  <c r="D70" i="4"/>
  <c r="E44" i="3"/>
  <c r="E6" i="3"/>
  <c r="E9" i="4"/>
  <c r="E29" i="4"/>
  <c r="E31" i="4"/>
  <c r="D29" i="4"/>
  <c r="D31" i="4"/>
  <c r="D7" i="2"/>
  <c r="D88" i="2" s="1"/>
  <c r="E28" i="2" l="1"/>
  <c r="E72" i="2"/>
  <c r="E77" i="2"/>
  <c r="E64" i="2"/>
  <c r="E62" i="2"/>
  <c r="E41" i="2"/>
  <c r="E40" i="2"/>
  <c r="E26" i="2"/>
  <c r="E25" i="2"/>
  <c r="G12" i="2"/>
  <c r="G13" i="2"/>
  <c r="G14" i="2"/>
  <c r="G15" i="2"/>
  <c r="G16" i="2"/>
  <c r="G11" i="2"/>
  <c r="F17" i="2"/>
  <c r="E18" i="2"/>
  <c r="F18" i="2" s="1"/>
  <c r="E17" i="2"/>
  <c r="E9" i="2" s="1"/>
  <c r="D83" i="2"/>
  <c r="F247" i="7"/>
  <c r="E247" i="7"/>
  <c r="F244" i="7"/>
  <c r="E244" i="7"/>
  <c r="F233" i="7"/>
  <c r="E9" i="6" s="1"/>
  <c r="E233" i="7"/>
  <c r="F230" i="7"/>
  <c r="E230" i="7"/>
  <c r="F224" i="7"/>
  <c r="E224" i="7"/>
  <c r="F222" i="7"/>
  <c r="E222" i="7"/>
  <c r="F213" i="7"/>
  <c r="F216" i="7" s="1"/>
  <c r="E213" i="7"/>
  <c r="F208" i="7"/>
  <c r="E208" i="7"/>
  <c r="E216" i="7" s="1"/>
  <c r="F194" i="7"/>
  <c r="E194" i="7"/>
  <c r="F186" i="7"/>
  <c r="E186" i="7"/>
  <c r="F177" i="7"/>
  <c r="E177" i="7"/>
  <c r="F171" i="7"/>
  <c r="E171" i="7"/>
  <c r="F164" i="7"/>
  <c r="F153" i="7" s="1"/>
  <c r="F144" i="7" s="1"/>
  <c r="F202" i="7" s="1"/>
  <c r="E164" i="7"/>
  <c r="F158" i="7"/>
  <c r="E158" i="7"/>
  <c r="E153" i="7" s="1"/>
  <c r="F155" i="7"/>
  <c r="E155" i="7"/>
  <c r="F151" i="7"/>
  <c r="E151" i="7"/>
  <c r="F147" i="7"/>
  <c r="E147" i="7"/>
  <c r="F145" i="7"/>
  <c r="E145" i="7"/>
  <c r="F136" i="7"/>
  <c r="E45" i="2" s="1"/>
  <c r="E136" i="7"/>
  <c r="F131" i="7"/>
  <c r="F130" i="7" s="1"/>
  <c r="F139" i="7" s="1"/>
  <c r="E131" i="7"/>
  <c r="F124" i="7"/>
  <c r="E85" i="2" s="1"/>
  <c r="E124" i="7"/>
  <c r="E115" i="7" s="1"/>
  <c r="F116" i="7"/>
  <c r="F115" i="7" s="1"/>
  <c r="E116" i="7"/>
  <c r="F113" i="7"/>
  <c r="E113" i="7"/>
  <c r="F103" i="7"/>
  <c r="E103" i="7"/>
  <c r="E100" i="7"/>
  <c r="E99" i="7"/>
  <c r="E98" i="7" s="1"/>
  <c r="E97" i="7" s="1"/>
  <c r="F98" i="7"/>
  <c r="F97" i="7" s="1"/>
  <c r="F88" i="7"/>
  <c r="F87" i="7" s="1"/>
  <c r="E88" i="7"/>
  <c r="E87" i="7" s="1"/>
  <c r="E85" i="7"/>
  <c r="F84" i="7"/>
  <c r="E7" i="6" s="1"/>
  <c r="E84" i="7"/>
  <c r="F80" i="7"/>
  <c r="E80" i="7"/>
  <c r="F79" i="7"/>
  <c r="F77" i="7"/>
  <c r="E73" i="2" s="1"/>
  <c r="E77" i="7"/>
  <c r="F67" i="7"/>
  <c r="E60" i="2" s="1"/>
  <c r="E67" i="7"/>
  <c r="F64" i="7"/>
  <c r="E64" i="7"/>
  <c r="F49" i="7"/>
  <c r="E49" i="7"/>
  <c r="F47" i="7"/>
  <c r="E47" i="7"/>
  <c r="F45" i="7"/>
  <c r="E45" i="7"/>
  <c r="F42" i="7"/>
  <c r="E42" i="7"/>
  <c r="F36" i="7"/>
  <c r="F35" i="7" s="1"/>
  <c r="E23" i="2" s="1"/>
  <c r="E36" i="7"/>
  <c r="E35" i="7"/>
  <c r="E34" i="7" s="1"/>
  <c r="F26" i="7"/>
  <c r="E74" i="2" s="1"/>
  <c r="E26" i="7"/>
  <c r="F18" i="7"/>
  <c r="E5" i="6" s="1"/>
  <c r="E18" i="7"/>
  <c r="F15" i="7"/>
  <c r="E15" i="7"/>
  <c r="F12" i="7"/>
  <c r="E27" i="2" s="1"/>
  <c r="E12" i="7"/>
  <c r="F10" i="7"/>
  <c r="E10" i="7"/>
  <c r="F8" i="7"/>
  <c r="E8" i="6" s="1"/>
  <c r="E8" i="7"/>
  <c r="E7" i="7"/>
  <c r="F9" i="2" l="1"/>
  <c r="G9" i="2"/>
  <c r="E22" i="2"/>
  <c r="E29" i="7"/>
  <c r="E126" i="7"/>
  <c r="E14" i="6"/>
  <c r="E22" i="6" s="1"/>
  <c r="E81" i="2"/>
  <c r="F7" i="7"/>
  <c r="F34" i="7"/>
  <c r="E79" i="7"/>
  <c r="E93" i="7" s="1"/>
  <c r="E130" i="7"/>
  <c r="E139" i="7" s="1"/>
  <c r="E221" i="7"/>
  <c r="E261" i="7" s="1"/>
  <c r="E24" i="2"/>
  <c r="E29" i="2"/>
  <c r="F21" i="6"/>
  <c r="E12" i="6"/>
  <c r="F22" i="6" s="1"/>
  <c r="F221" i="7"/>
  <c r="F261" i="7" s="1"/>
  <c r="F263" i="7" s="1"/>
  <c r="F268" i="7" s="1"/>
  <c r="E30" i="2"/>
  <c r="F126" i="7"/>
  <c r="F93" i="7"/>
  <c r="E144" i="7"/>
  <c r="E202" i="7" s="1"/>
  <c r="F29" i="7"/>
  <c r="E263" i="7" l="1"/>
  <c r="E268" i="7" s="1"/>
  <c r="E15" i="6"/>
  <c r="E32" i="3"/>
  <c r="F50" i="3"/>
  <c r="G50" i="3"/>
  <c r="F42" i="3"/>
  <c r="G42" i="3"/>
  <c r="F15" i="3"/>
  <c r="F14" i="3"/>
  <c r="E13" i="3"/>
  <c r="D13" i="3"/>
  <c r="F13" i="3" s="1"/>
  <c r="G29" i="2" l="1"/>
  <c r="F27" i="2"/>
  <c r="D23" i="6"/>
  <c r="E70" i="2"/>
  <c r="E79" i="2"/>
  <c r="G79" i="2" s="1"/>
  <c r="E83" i="2"/>
  <c r="E49" i="4"/>
  <c r="E17" i="4"/>
  <c r="E7" i="4" s="1"/>
  <c r="E24" i="4"/>
  <c r="E22" i="3"/>
  <c r="E46" i="3"/>
  <c r="E24" i="3" s="1"/>
  <c r="E20" i="3" s="1"/>
  <c r="E70" i="3" s="1"/>
  <c r="E48" i="3"/>
  <c r="E8" i="3"/>
  <c r="E11" i="3"/>
  <c r="E16" i="3"/>
  <c r="E11" i="2"/>
  <c r="E14" i="2"/>
  <c r="E20" i="2"/>
  <c r="E33" i="2"/>
  <c r="E38" i="2"/>
  <c r="E43" i="2"/>
  <c r="E58" i="2"/>
  <c r="D11" i="2"/>
  <c r="D14" i="2"/>
  <c r="F13" i="2"/>
  <c r="F15" i="2"/>
  <c r="F16" i="2"/>
  <c r="F12" i="2"/>
  <c r="F64" i="2"/>
  <c r="D20" i="2"/>
  <c r="D33" i="2"/>
  <c r="D38" i="2"/>
  <c r="D43" i="2"/>
  <c r="D58" i="2"/>
  <c r="G62" i="2"/>
  <c r="D70" i="2"/>
  <c r="D79" i="2"/>
  <c r="G83" i="2"/>
  <c r="G85" i="2"/>
  <c r="F85" i="2"/>
  <c r="F83" i="2"/>
  <c r="G81" i="2"/>
  <c r="F81" i="2"/>
  <c r="F79" i="2" s="1"/>
  <c r="G74" i="2"/>
  <c r="G77" i="2"/>
  <c r="F74" i="2"/>
  <c r="F75" i="2"/>
  <c r="F76" i="2"/>
  <c r="F77" i="2"/>
  <c r="F72" i="2"/>
  <c r="F66" i="2"/>
  <c r="F62" i="2"/>
  <c r="F58" i="2"/>
  <c r="G60" i="2"/>
  <c r="F60" i="2"/>
  <c r="G43" i="2"/>
  <c r="F43" i="2"/>
  <c r="G45" i="2"/>
  <c r="F45" i="2"/>
  <c r="G41" i="2"/>
  <c r="G40" i="2"/>
  <c r="F41" i="2"/>
  <c r="F40" i="2"/>
  <c r="F33" i="2"/>
  <c r="F36" i="2"/>
  <c r="F35" i="2"/>
  <c r="G23" i="2"/>
  <c r="G24" i="2"/>
  <c r="G25" i="2"/>
  <c r="G26" i="2"/>
  <c r="G28" i="2"/>
  <c r="G30" i="2"/>
  <c r="G22" i="2"/>
  <c r="F23" i="2"/>
  <c r="F24" i="2"/>
  <c r="F25" i="2"/>
  <c r="F26" i="2"/>
  <c r="F28" i="2"/>
  <c r="F29" i="2"/>
  <c r="F30" i="2"/>
  <c r="F22" i="2"/>
  <c r="E55" i="3"/>
  <c r="E59" i="3"/>
  <c r="D65" i="3"/>
  <c r="D63" i="3" s="1"/>
  <c r="D70" i="3" s="1"/>
  <c r="D55" i="3"/>
  <c r="D59" i="3"/>
  <c r="D22" i="3"/>
  <c r="D32" i="3"/>
  <c r="D46" i="3"/>
  <c r="D48" i="3"/>
  <c r="D8" i="3"/>
  <c r="D11" i="3"/>
  <c r="D16" i="3"/>
  <c r="F61" i="3"/>
  <c r="F57" i="3"/>
  <c r="G57" i="3"/>
  <c r="G61" i="3"/>
  <c r="G23" i="3"/>
  <c r="G25" i="3"/>
  <c r="G26" i="3"/>
  <c r="G35" i="3"/>
  <c r="G36" i="3"/>
  <c r="G37" i="3"/>
  <c r="G38" i="3"/>
  <c r="G39" i="3"/>
  <c r="G40" i="3"/>
  <c r="G43" i="3"/>
  <c r="G44" i="3"/>
  <c r="G45" i="3"/>
  <c r="G47" i="3"/>
  <c r="G49" i="3"/>
  <c r="F23" i="3"/>
  <c r="F25" i="3"/>
  <c r="F26" i="3"/>
  <c r="F33" i="3"/>
  <c r="F34" i="3"/>
  <c r="F35" i="3"/>
  <c r="F36" i="3"/>
  <c r="F37" i="3"/>
  <c r="F38" i="3"/>
  <c r="F39" i="3"/>
  <c r="F40" i="3"/>
  <c r="F43" i="3"/>
  <c r="F44" i="3"/>
  <c r="F45" i="3"/>
  <c r="F47" i="3"/>
  <c r="F49" i="3"/>
  <c r="G9" i="3"/>
  <c r="G10" i="3"/>
  <c r="G12" i="3"/>
  <c r="G17" i="3"/>
  <c r="G18" i="3"/>
  <c r="F10" i="3"/>
  <c r="F12" i="3"/>
  <c r="F17" i="3"/>
  <c r="F18" i="3"/>
  <c r="F9" i="3"/>
  <c r="D24" i="4"/>
  <c r="D17" i="4"/>
  <c r="D9" i="4"/>
  <c r="D49" i="4"/>
  <c r="E58" i="4"/>
  <c r="E63" i="4"/>
  <c r="F17" i="5"/>
  <c r="F9" i="5"/>
  <c r="E17" i="5"/>
  <c r="D17" i="5"/>
  <c r="E9" i="5"/>
  <c r="D9" i="5"/>
  <c r="D58" i="4"/>
  <c r="D63" i="4"/>
  <c r="D56" i="4"/>
  <c r="G20" i="2" l="1"/>
  <c r="E7" i="2"/>
  <c r="D7" i="4"/>
  <c r="G38" i="2"/>
  <c r="D68" i="2"/>
  <c r="G58" i="2"/>
  <c r="F20" i="2"/>
  <c r="F14" i="2"/>
  <c r="F55" i="3"/>
  <c r="F48" i="3"/>
  <c r="G22" i="3"/>
  <c r="F46" i="3"/>
  <c r="G48" i="3"/>
  <c r="D53" i="3"/>
  <c r="G55" i="3"/>
  <c r="G46" i="3"/>
  <c r="G41" i="3"/>
  <c r="F41" i="3"/>
  <c r="F16" i="3"/>
  <c r="G8" i="3"/>
  <c r="D6" i="3"/>
  <c r="F6" i="3"/>
  <c r="F59" i="3"/>
  <c r="F8" i="3"/>
  <c r="G16" i="3"/>
  <c r="D24" i="3"/>
  <c r="D20" i="3" s="1"/>
  <c r="E53" i="3"/>
  <c r="G53" i="3" s="1"/>
  <c r="G32" i="3"/>
  <c r="G27" i="2"/>
  <c r="G72" i="2"/>
  <c r="G73" i="2"/>
  <c r="F73" i="2"/>
  <c r="D9" i="2"/>
  <c r="F38" i="2"/>
  <c r="G70" i="2"/>
  <c r="E68" i="2"/>
  <c r="E88" i="2" s="1"/>
  <c r="F70" i="2"/>
  <c r="F23" i="6"/>
  <c r="E23" i="6"/>
  <c r="G24" i="3"/>
  <c r="F11" i="3"/>
  <c r="G11" i="3"/>
  <c r="F22" i="3"/>
  <c r="F11" i="2"/>
  <c r="F32" i="3"/>
  <c r="G59" i="3"/>
  <c r="D47" i="4" l="1"/>
  <c r="G7" i="2"/>
  <c r="F7" i="2"/>
  <c r="G70" i="3"/>
  <c r="G6" i="3"/>
  <c r="F53" i="3"/>
  <c r="F24" i="3"/>
  <c r="E47" i="4"/>
  <c r="E54" i="4" s="1"/>
  <c r="E70" i="4" s="1"/>
  <c r="F68" i="2"/>
  <c r="G68" i="2"/>
  <c r="F88" i="2"/>
  <c r="F20" i="3"/>
  <c r="G20" i="3"/>
  <c r="F70" i="3" l="1"/>
</calcChain>
</file>

<file path=xl/sharedStrings.xml><?xml version="1.0" encoding="utf-8"?>
<sst xmlns="http://schemas.openxmlformats.org/spreadsheetml/2006/main" count="483" uniqueCount="398">
  <si>
    <t>Економски код</t>
  </si>
  <si>
    <t>ОПИС</t>
  </si>
  <si>
    <t>Расходи по основу закупа</t>
  </si>
  <si>
    <t>Расходи по основу путовања и смјештаја</t>
  </si>
  <si>
    <t>Остали расходи</t>
  </si>
  <si>
    <t>УКУПНО</t>
  </si>
  <si>
    <t>Расходи за стручне услуге</t>
  </si>
  <si>
    <t>СОЦИЈАЛНА ЗАШТИТА</t>
  </si>
  <si>
    <t>Расходи по основу кориштења роба и услуга</t>
  </si>
  <si>
    <t>Грантови</t>
  </si>
  <si>
    <t>БУЏЕТСКА РЕЗЕРВА</t>
  </si>
  <si>
    <t>Субвенције</t>
  </si>
  <si>
    <t>Дознаке на име социјалне заштите</t>
  </si>
  <si>
    <t>ТЕКУЋИ РАСХОДИ</t>
  </si>
  <si>
    <t>РАСХОДИ ЗА ЛИЧНА ПРИМАЊА</t>
  </si>
  <si>
    <t>Расходи за бруто плате</t>
  </si>
  <si>
    <t>нето плата</t>
  </si>
  <si>
    <t>порези и доприноси</t>
  </si>
  <si>
    <t>Бруто накнаде трошкова</t>
  </si>
  <si>
    <t>нето накнаде</t>
  </si>
  <si>
    <t>порези и доприноси на накнаде</t>
  </si>
  <si>
    <t>РАСХОДИ ПО ОСНОВУ КОРИШТЕЊЕ РОБА И УСЛУГА</t>
  </si>
  <si>
    <t>Расходи по основу утрошка енергије, комуналних, комуникационих услуга</t>
  </si>
  <si>
    <t>Расходи за режијски материјал</t>
  </si>
  <si>
    <t>Расходи за посебне намјене</t>
  </si>
  <si>
    <t>Расходи за текуће одржавање</t>
  </si>
  <si>
    <t>Расходи за услуге одржавања јавних површина</t>
  </si>
  <si>
    <t>РАСХОДИ ФИНАНСИРАЊА И ДРУГИ ФИНАНСИЈСКИ ТРОШКОВИ</t>
  </si>
  <si>
    <t>Расходи по основу камата на примљене зајмове у земљи</t>
  </si>
  <si>
    <t>Расходи по основу затезних камата</t>
  </si>
  <si>
    <t>СУБВЕНЦИЈЕ</t>
  </si>
  <si>
    <t>Субвенције у области пољопривреде</t>
  </si>
  <si>
    <t>Субвенције за запошљавање и самозапошљавање</t>
  </si>
  <si>
    <t xml:space="preserve">ГРАНТОВИ </t>
  </si>
  <si>
    <t>Грантови у земљи</t>
  </si>
  <si>
    <t>финансирање невладиних организација</t>
  </si>
  <si>
    <t>финансирање вјерских организација</t>
  </si>
  <si>
    <t>финансирање цивилне заштите</t>
  </si>
  <si>
    <t>финансирање општинске борачке организације</t>
  </si>
  <si>
    <t>финансирање организације породица палих бораца, РВИ и цивилних жртава рата</t>
  </si>
  <si>
    <t>финансирање синдикалне организације</t>
  </si>
  <si>
    <t>развој туризма</t>
  </si>
  <si>
    <t>финансирање хуманитарних организација -- ОО ЦК</t>
  </si>
  <si>
    <t>финанасирање организација у области културе</t>
  </si>
  <si>
    <t>финансирање организација у области спорта</t>
  </si>
  <si>
    <t>капитални грантови</t>
  </si>
  <si>
    <t>ДОЗНАКЕ НА ИМЕ СОЦИЈАНЕ ЗАШТИТЕ</t>
  </si>
  <si>
    <t xml:space="preserve">Дознаке грађанима које се исплаћују из буџета општине </t>
  </si>
  <si>
    <t>*****</t>
  </si>
  <si>
    <t>ИЗДАЦИ ЗА НЕФИНАНСИЈСКУ ИМОВИНУ</t>
  </si>
  <si>
    <t>ИЗДАЦИ ЗА НЕПРОИЗВЕДЕНУ СТАЛНУ ИМОВИНУ</t>
  </si>
  <si>
    <t>Издаци за изградњу и прибављање зграда и објеката</t>
  </si>
  <si>
    <t>Издаци за инвестиционо одржавање реконструкцију и адаптацију зграда и објеката</t>
  </si>
  <si>
    <t>Издаци за набавку постројења и опреме</t>
  </si>
  <si>
    <t>Издаци за инвестиционо одржавање опреме</t>
  </si>
  <si>
    <t>Издаци за биолошку имовину</t>
  </si>
  <si>
    <t>Издаци за нематеријалну произведену имовину</t>
  </si>
  <si>
    <t>ИЗДАЦИ ЗА ПРОИЗВЕДЕНУ СТАЛНУ ИМОВИНУ</t>
  </si>
  <si>
    <t>Издаци за прибављање земљишта</t>
  </si>
  <si>
    <t>ИЗДАЦИ ЗА ЗАЛИХЕ МАТЕРИЈАЛА, РОБЕ, СИТНОГ ИНВ. И СЛ.</t>
  </si>
  <si>
    <t>Ситан инвентар, ауто гуме, унифоме и сл.</t>
  </si>
  <si>
    <t>ПОРЕСКИ ПРИХОДИ</t>
  </si>
  <si>
    <t>Порези на лична примања и приходе од самосталне дјелатности</t>
  </si>
  <si>
    <t>Порез на приходе од самосталне дјелатности</t>
  </si>
  <si>
    <t>Порез на лична примања</t>
  </si>
  <si>
    <t>Порез на имовину</t>
  </si>
  <si>
    <t>Порез на непокретности</t>
  </si>
  <si>
    <t>Индиректни порези</t>
  </si>
  <si>
    <t>Индиректни порези дозначени од Управе за индиректно опорезивање</t>
  </si>
  <si>
    <t>Остали порески приходи</t>
  </si>
  <si>
    <t>НЕПОРЕСКИ ПРИХОДИ</t>
  </si>
  <si>
    <t>Приходи од имовине</t>
  </si>
  <si>
    <t>Приходи од давања у закуп пословних објеката</t>
  </si>
  <si>
    <t>Накнаде, таксе и приходи од пружања јавних услуга</t>
  </si>
  <si>
    <t>Административне општинске таксе</t>
  </si>
  <si>
    <t>Комуналне накнаде и таксе</t>
  </si>
  <si>
    <t xml:space="preserve">Комунална такса на фирму </t>
  </si>
  <si>
    <t>Комунална такса на држање животиња</t>
  </si>
  <si>
    <t>Комунална такса за кориштење простора на јавним површинама</t>
  </si>
  <si>
    <t>Комнална такса за кориштење рекламних паноа</t>
  </si>
  <si>
    <t>Боравишна такса</t>
  </si>
  <si>
    <t>Накнаде по разним основама</t>
  </si>
  <si>
    <t>Накнада за уређење грађевинског земљишта</t>
  </si>
  <si>
    <t>Накнада за кориштење грађевинског земљишта</t>
  </si>
  <si>
    <t>Накнада за воде за индустријске процесе укључујући и термоелектране</t>
  </si>
  <si>
    <t>Накнаде за промјену намјене пољопривредног земљишта</t>
  </si>
  <si>
    <t>Накнада за шуме</t>
  </si>
  <si>
    <t>Накнада за воде</t>
  </si>
  <si>
    <t>Накнада за кориштење комуналних добара</t>
  </si>
  <si>
    <t>Средства за финансирање посебних мјера заштите од пожара</t>
  </si>
  <si>
    <t>Накнада за кориштење природних ресурса у сврху производње електричне енергије</t>
  </si>
  <si>
    <t>Накнада за извађени материјал из водотокова</t>
  </si>
  <si>
    <t>Накнда за кориштење минералних сировина</t>
  </si>
  <si>
    <t>Приходи од пружања јавних услуга</t>
  </si>
  <si>
    <t>Приходи општинских органа управе</t>
  </si>
  <si>
    <t>Новчане казне</t>
  </si>
  <si>
    <t xml:space="preserve">Општинске новчане казне </t>
  </si>
  <si>
    <t>ГРАНТОВИ И ТРАНСФЕРИ</t>
  </si>
  <si>
    <t>ГРАНТОВИ</t>
  </si>
  <si>
    <t>ТРАНСФЕРИ</t>
  </si>
  <si>
    <t>Трансфер Министарства здравља и социјалне заштите за финансирање обавезних права штићеника социјалне заштите</t>
  </si>
  <si>
    <t>ПРИМИЦИ ЗА НЕФИНАНСИЈСКУ ИМОВИНУ</t>
  </si>
  <si>
    <t>Примициц за непроизведену сталну имовину</t>
  </si>
  <si>
    <t>Примици за градско грађевинско земљиште</t>
  </si>
  <si>
    <t>УКУПНО БУЏЕТСКИ ПРИХОДИ</t>
  </si>
  <si>
    <t>Концесиона накнада од продаје електричне енергије</t>
  </si>
  <si>
    <t>Грантови за подршку пројектима</t>
  </si>
  <si>
    <t>БУЏЕТСКИ ПРИХОДИ</t>
  </si>
  <si>
    <t>Остали непорески приходи</t>
  </si>
  <si>
    <t>БУЏЕТСКИ РАСХОДИ</t>
  </si>
  <si>
    <t>Расходи за лична примања</t>
  </si>
  <si>
    <t xml:space="preserve">Расходи финансирања и други финансијски трошкови </t>
  </si>
  <si>
    <t>******</t>
  </si>
  <si>
    <t>БУЏЕТСКА  РЕЗЕРВА</t>
  </si>
  <si>
    <t>БРУТО БУЏЕТСКИ СУФИЦИТ/ДЕФИЦИТ</t>
  </si>
  <si>
    <t>НЕТО ИЗДАЦИ ЗА НЕФИНАНСИЈСКУ ИМОВИНУ</t>
  </si>
  <si>
    <t>Примици за нефинансијску имовину</t>
  </si>
  <si>
    <t>Издаци за нефинансијску имовини</t>
  </si>
  <si>
    <t>БУЏЕТСКИ СУФИЦИТ/ДЕФИЦИТ</t>
  </si>
  <si>
    <t>НЕТО ФИНАНСИРАЊЕ</t>
  </si>
  <si>
    <t>НЕТО ПРИМИЦИ ОД ФИНАНСИЈСКЕ ИМОВИНЕ</t>
  </si>
  <si>
    <t>Примици од финансијске имовине</t>
  </si>
  <si>
    <t>Издаци за финансијску имовину</t>
  </si>
  <si>
    <t>НЕТО ЗАДУЖИВАЊЕ</t>
  </si>
  <si>
    <t>Примици од задуживања</t>
  </si>
  <si>
    <t>Издаци за отплату дугова</t>
  </si>
  <si>
    <t>РАЗЛИКА У ФИНАНСИРАЊУ</t>
  </si>
  <si>
    <t>ФИНАНСИРАЊЕ</t>
  </si>
  <si>
    <t>НЕТО ПРИМИЦИ ОД ФИНАНСИЈСКЕ ИМОВИНЕ И ЗАДУЖИВАЊА</t>
  </si>
  <si>
    <t>ПРИМИЦИ ОД ФИНАНСИЈСКЕ ИМОВИНЕ</t>
  </si>
  <si>
    <t>Примици од наплате датих зајмова</t>
  </si>
  <si>
    <t>ИЗДАЦИ ЗА ФИНАНСИЈСКУ ИМОВИНУ</t>
  </si>
  <si>
    <t>Издаци за дате зајмове</t>
  </si>
  <si>
    <t>ПРИМИЦИ ОД ЗАДУЖИВАЊА</t>
  </si>
  <si>
    <t>Примици од узетих зајмови</t>
  </si>
  <si>
    <t>ИЗДАЦИ ЗА ОТПЛАТУ ДУГОВА</t>
  </si>
  <si>
    <t>Издаци за отплату обавеза из ранијих периода</t>
  </si>
  <si>
    <r>
      <rPr>
        <b/>
        <sz val="8"/>
        <color indexed="8"/>
        <rFont val="Arial"/>
        <family val="2"/>
      </rPr>
      <t>О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П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И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С</t>
    </r>
  </si>
  <si>
    <t>O1</t>
  </si>
  <si>
    <t>ОПШТЕ ЈАВНЕ УСЛУГЕ</t>
  </si>
  <si>
    <t>O2</t>
  </si>
  <si>
    <t>ОДБРАНА</t>
  </si>
  <si>
    <t>O3</t>
  </si>
  <si>
    <t>ЈАВНИ РЕД И СИГУРНОСТ</t>
  </si>
  <si>
    <t>O4</t>
  </si>
  <si>
    <t>ЕКОНОМСКИ ПОСЛОВИ</t>
  </si>
  <si>
    <t>ЗАШТИТА ЖИВОТНЕ СРЕДИНЕ</t>
  </si>
  <si>
    <t>O6</t>
  </si>
  <si>
    <t>СТАМБЕНИ И ЗАЈЕДНИЧКИ ПОСЛОВИ</t>
  </si>
  <si>
    <t>О7</t>
  </si>
  <si>
    <t>ЗДРАВСТВО</t>
  </si>
  <si>
    <t>О8</t>
  </si>
  <si>
    <t>РЕКРЕАЦИЈА , КУЛТУРА И РЕЛИГИЈА</t>
  </si>
  <si>
    <t>О9</t>
  </si>
  <si>
    <t>ОБРАЗОВАЊЕ</t>
  </si>
  <si>
    <t>СВЕГА БУЏЕТСКИ РАСХОДИ - БУЏЕТСКА ПОТРОШЊА</t>
  </si>
  <si>
    <t>Расходи по судским рјешењима</t>
  </si>
  <si>
    <t>Разлика (4-3)</t>
  </si>
  <si>
    <t xml:space="preserve">УКУПНО </t>
  </si>
  <si>
    <t>РАСХОДИ ПО СУДСКИМ РЈЕШЕЊИМА</t>
  </si>
  <si>
    <t>Разлика</t>
  </si>
  <si>
    <t xml:space="preserve"> </t>
  </si>
  <si>
    <t>Трансери јединицама локалне самоуправе и ентитима</t>
  </si>
  <si>
    <t>Трансфери јединицама локалне самоуправе</t>
  </si>
  <si>
    <t>Табела 2</t>
  </si>
  <si>
    <t>Функц.
код</t>
  </si>
  <si>
    <t>Функција</t>
  </si>
  <si>
    <t>Основни буџет 2017.година</t>
  </si>
  <si>
    <t>ЗУ</t>
  </si>
  <si>
    <t>Заједничке услуге</t>
  </si>
  <si>
    <t>ИУ</t>
  </si>
  <si>
    <t>Индивидуалне услуге</t>
  </si>
  <si>
    <t>зу</t>
  </si>
  <si>
    <t>иу</t>
  </si>
  <si>
    <t>иу+зу</t>
  </si>
  <si>
    <t>БУЏЕТСКИ РАСХОДИ И ИЗДАЦИ ЗА НЕФИНАНСИЈСКУ ИМОВИНУ - РЕБАЛАНС БУЏЕТА ОПШТИНЕ СТАНАРИ ЗА 2018. ГОДИНУ</t>
  </si>
  <si>
    <t>Буџет за 2018. годину</t>
  </si>
  <si>
    <t>Нацрт ребаланса буџета за 2018. годину</t>
  </si>
  <si>
    <t>Индекс (4/3)*100</t>
  </si>
  <si>
    <t>БУЏЕТСКИ ПРИХОДИ И ПРИМИЦИ ЗА НЕФИНАНСИЈСКУ ИМОВИНУ - РЕБАЛАНС БУЏЕТА ОПШТИНЕ СТАНАРИ ЗА 2018. ГОДИНУ</t>
  </si>
  <si>
    <t>Порези на промет производа и услуга</t>
  </si>
  <si>
    <t>Порези на промет производа</t>
  </si>
  <si>
    <t>Порези на промет услуга</t>
  </si>
  <si>
    <t>Концесиона накнада за кориштење припродних ресурса у сврху производње електричне енергије</t>
  </si>
  <si>
    <t>Остали општински непорески прииходи</t>
  </si>
  <si>
    <t>Намјенска неутрошена средсва из 2017. године</t>
  </si>
  <si>
    <t>РАСХОДИ И ИЗДАЦИ ПО ОРГАНИЗАЦИОНОЈ КЛАСИФИКАЦИЈИ -  НАЦРТ РЕБАЛАНСА БУЏЕТА 2018. ГОДИНЕ</t>
  </si>
  <si>
    <t>Приједлог Буџета 2018</t>
  </si>
  <si>
    <t>Нацрт ребаланса Буџета 2018</t>
  </si>
  <si>
    <t>НАЗИВ ПОТРОШАЧКЕ ЈЕДИНИЦЕ: СКУПШТИНА ОПШТИНЕ</t>
  </si>
  <si>
    <t>Број потрошачке јединице: 0138110</t>
  </si>
  <si>
    <t>Текући расходи</t>
  </si>
  <si>
    <t>закуп опреме за озвучење за заједање Скупштине и организовање других манифестација у току 2017. године</t>
  </si>
  <si>
    <t>Расходи за стручну литературу и часописе</t>
  </si>
  <si>
    <t>претплата за службени гласник РС (шест лиценци)</t>
  </si>
  <si>
    <t>у земљи</t>
  </si>
  <si>
    <t>у иностранству</t>
  </si>
  <si>
    <t>Стручне услуге</t>
  </si>
  <si>
    <t>услуге штампања Службеног гласника општине Станари</t>
  </si>
  <si>
    <t>остале стручне услуге</t>
  </si>
  <si>
    <t>накнаде скупштинским одборницима</t>
  </si>
  <si>
    <t>рад општинске изборне комисије (Општи избори 2018)</t>
  </si>
  <si>
    <t>организовање манифестација, пријема и сл.</t>
  </si>
  <si>
    <t>репрезентација у земљи</t>
  </si>
  <si>
    <t>репрезентација у иностранству</t>
  </si>
  <si>
    <t>расходи за израду медаља, плакета и сл. Приликом додјеле општинских признања</t>
  </si>
  <si>
    <t>остале непоменути расходи</t>
  </si>
  <si>
    <t>Издаци за набавку нефинансијске имовине</t>
  </si>
  <si>
    <t>Издаци за набавку комуникационе опреме</t>
  </si>
  <si>
    <t>опрема и озвучење за сједнице Скупштине</t>
  </si>
  <si>
    <t>НАЗИВ ПОТРОШАЧКЕ ЈЕДИНИЦЕ: ОПШТА УПРАВА</t>
  </si>
  <si>
    <t>Број потрошачке јединице: 0138130</t>
  </si>
  <si>
    <t>Расходи по основу утрошка енергије, комунални и комуникаионих услуга</t>
  </si>
  <si>
    <t>електрична енергија</t>
  </si>
  <si>
    <t>утрошка угља и дрвета</t>
  </si>
  <si>
    <t>услуге водовода и канализације</t>
  </si>
  <si>
    <t>остале комуналне таксе и услуге - одвоз смећа</t>
  </si>
  <si>
    <t>трошак за комуникационе услуге</t>
  </si>
  <si>
    <t>поштанске услуге</t>
  </si>
  <si>
    <t>Режијски материјал</t>
  </si>
  <si>
    <t>материјал за одржавање чистоће</t>
  </si>
  <si>
    <t>расходи за тручну литературу и часописе</t>
  </si>
  <si>
    <t>Текуће одржавање</t>
  </si>
  <si>
    <t>Одржавање канцеларијске и друге опреме</t>
  </si>
  <si>
    <t>Утрошак горива</t>
  </si>
  <si>
    <t>Утроша горива за потребе службених возила</t>
  </si>
  <si>
    <t>осигурање возила</t>
  </si>
  <si>
    <t>осигурање запослених</t>
  </si>
  <si>
    <t>услуге објављивања тендера, огласа и информативних текстова</t>
  </si>
  <si>
    <t>услуге објављивања законских и подзаконских аката</t>
  </si>
  <si>
    <t>општинске свечаности, медијске презентације,информисања</t>
  </si>
  <si>
    <t>Расходи за адвокатске услуге</t>
  </si>
  <si>
    <t>Расходи за услуге нотара</t>
  </si>
  <si>
    <t>Расходи за услуге превођења</t>
  </si>
  <si>
    <t>Расходи за услуге овјере и верификације</t>
  </si>
  <si>
    <t>остале правне и административне услуге</t>
  </si>
  <si>
    <t>процјенитељске услуге</t>
  </si>
  <si>
    <t>услуге вјештачења</t>
  </si>
  <si>
    <t>савјетодавне услуге</t>
  </si>
  <si>
    <t>текуће дознаке корисницима социјалне заштите које се исплаћују од стране установе социјалне заштите (праава која остварују корисници права соијалне заштите ,а која се дијелом финансирају из буџета, а дијелом из Министарства)</t>
  </si>
  <si>
    <t>помоћ породицама палих бораца, ратних војних инвалида и цивилних жртава рата и борцима</t>
  </si>
  <si>
    <t>помоћ при заснивању породице</t>
  </si>
  <si>
    <t>помоћ породици, дјеци и младима</t>
  </si>
  <si>
    <t>помоћ избјеглим и расељеним лицима</t>
  </si>
  <si>
    <t>помоћ пензионерима и незапосленим лицима</t>
  </si>
  <si>
    <t>помоћ грађанима у натури</t>
  </si>
  <si>
    <t>остале текуће дознаке на име социјалне заштите које се исплаћују из буџета општине</t>
  </si>
  <si>
    <t>финансирање партиципације здравственим осигураницицма са подручија општине Станари</t>
  </si>
  <si>
    <t>Издаци за нефинансијску имовину</t>
  </si>
  <si>
    <t>Адаптација објеката за рад Мјесних заједница</t>
  </si>
  <si>
    <t>ВАТРОГАСНА ЈЕДИНИЦА</t>
  </si>
  <si>
    <t>Обука кадрова</t>
  </si>
  <si>
    <t>бруто накнаде ван радног односа (уговори о дјелу, уговори о привременим и повременим пословима и сл)</t>
  </si>
  <si>
    <t>набавка професионалне ватрогасне опреме</t>
  </si>
  <si>
    <t>набавка ватрогасне униформе и остале опреме</t>
  </si>
  <si>
    <t>ЦИВИЛНА ЗАШТИТА</t>
  </si>
  <si>
    <t>Расходи по основу посебних намјена</t>
  </si>
  <si>
    <t>НАЗИВ ПОТРОШАЧКЕ ЈЕДИНИЦЕ: ОДЈЕЉЕЊЕ ЗА ФИНАНСИЈЕ И БУЏЕТ</t>
  </si>
  <si>
    <t>Број потрошачке јединице: 0138140</t>
  </si>
  <si>
    <t>Расходи за бруто плате и накнаде</t>
  </si>
  <si>
    <t>Бруто плата</t>
  </si>
  <si>
    <t>Бруто накнаде плата и осталих личних примања запослених</t>
  </si>
  <si>
    <t>Расходи за накнаду плата запослених за вријеме боловања (бруто)</t>
  </si>
  <si>
    <t>Расходи за отпремнине и једнократне помоћи (бруто)</t>
  </si>
  <si>
    <t xml:space="preserve">закуп пословног објекта </t>
  </si>
  <si>
    <t>претплата на стручни часопис Финрар (двије лиценце)</t>
  </si>
  <si>
    <t>текуће одржавање трезорских лиценци</t>
  </si>
  <si>
    <t>Канцеларијски материјал</t>
  </si>
  <si>
    <t>услуге финансијског посредовања, исплата поштама, штампања и сл.</t>
  </si>
  <si>
    <t>бруто накнаде за рад волонтера</t>
  </si>
  <si>
    <t>бруто накнаде за рад комисија</t>
  </si>
  <si>
    <t>бруто накнаде за уговоре о дјелу</t>
  </si>
  <si>
    <t>остали расходи</t>
  </si>
  <si>
    <t>Трансфери између и унутар јединица власти</t>
  </si>
  <si>
    <t>Трансфери између различитих јеиница власти</t>
  </si>
  <si>
    <t>НАБАВКА ПОСТРОЈЕЊА И ОПРЕМЕ</t>
  </si>
  <si>
    <t>канцеларијски намјештај, опрема и инвентар</t>
  </si>
  <si>
    <t>рачунарска и комуникациона опрема</t>
  </si>
  <si>
    <t>рачунарски програми (MS Office, Windows, Kaspersky, Adobe)</t>
  </si>
  <si>
    <t>Расхладна, грејна и сигурносна опрема</t>
  </si>
  <si>
    <t>рачунарска мрежна опрема</t>
  </si>
  <si>
    <t>Опрема за ЈЗУ Дом Здравља</t>
  </si>
  <si>
    <t>Опрема за ЈКП Екосфера</t>
  </si>
  <si>
    <t>Ауто гуме, одјећа, обућа и остали ситан инвентар</t>
  </si>
  <si>
    <t>НАЗИВ ПОТРОШАЧКЕ ЈЕДИНИЦЕ: НАЧЕЛНИК ОПШТИНЕ</t>
  </si>
  <si>
    <t>Број потрошачке јединице: 0138120</t>
  </si>
  <si>
    <t>Репрезентација у земљи и иностранству</t>
  </si>
  <si>
    <t>Стручни испити запослених, едукације, курсеви и сл.</t>
  </si>
  <si>
    <t>Правне услуге</t>
  </si>
  <si>
    <t>Спонзорство (културне и спортске манифестације)</t>
  </si>
  <si>
    <t>*******</t>
  </si>
  <si>
    <t>НАЗИВ ПОТРОШАЧКЕ ЈЕДИНИЦЕ: ОДЈЕЉЕЊЕ ЗА ПРИВРЕДУ, ДРУШТВЕНЕ ДЈЕАЛТНОСТИ И ЛОКАЛНИ ЕКОНОМСКИ РАЗВОЈ</t>
  </si>
  <si>
    <t>Број потрошачке јединице: 0138150</t>
  </si>
  <si>
    <t>Текући трошкови</t>
  </si>
  <si>
    <t>Расходи за финансирање услуга ЈОДП ''Противградна заштита'' Републике Српске и хидрометеорлошке службе</t>
  </si>
  <si>
    <t>финансирање постицаја пољопривредне производње</t>
  </si>
  <si>
    <t>финансирање запошљавања и самозапошљавања</t>
  </si>
  <si>
    <t>финанисрање преквлаификације радника и образовња одраслих</t>
  </si>
  <si>
    <t>Стипендије ђацима, ученицима и студентима</t>
  </si>
  <si>
    <t>ПОЛИТИЧКЕ ОРГАНИЗАЦИЈЕ</t>
  </si>
  <si>
    <t>Политичке организације</t>
  </si>
  <si>
    <t>УДРУЖЕЊА ОД ПОСЕБНИХ ИНТЕРЕСА</t>
  </si>
  <si>
    <t>Општинска борачка организција</t>
  </si>
  <si>
    <t xml:space="preserve">Организација породица заробљених и погинулих бораца и несталих цивила </t>
  </si>
  <si>
    <t>Ветерани РС</t>
  </si>
  <si>
    <t>Удружење логораша</t>
  </si>
  <si>
    <t>СПОРТСКИ КЛУБОВИ</t>
  </si>
  <si>
    <t>СД Рудар Станари</t>
  </si>
  <si>
    <t>Клуб борилачких спортова Рудар</t>
  </si>
  <si>
    <t>ТКД Рудар Станари</t>
  </si>
  <si>
    <t>Карате клуб Слога Добој - секција Станари</t>
  </si>
  <si>
    <t>Клуб мажореткиња / sekcija Stanari</t>
  </si>
  <si>
    <t>ОРГАНИЗАЦИЈЕ У ОБАЛСТИ КУЛТУРЕ И ТРАДИЦИЈЕ</t>
  </si>
  <si>
    <t>КУД Лазарица</t>
  </si>
  <si>
    <t>КУД Церовица</t>
  </si>
  <si>
    <t>ЗУ Младост Брестово</t>
  </si>
  <si>
    <t>Удружење Хармоникаша</t>
  </si>
  <si>
    <t>ОСТАЛЕ НЕВЛАДИНЕ ОРГАНИЗАЦИЈЕ</t>
  </si>
  <si>
    <t>Удружење ''Анђео'' Станри</t>
  </si>
  <si>
    <t>'Пољопривредник'' Станари</t>
  </si>
  <si>
    <t>ЛУ Срндаћ Станари</t>
  </si>
  <si>
    <t>СРД Шкобаљ Станари</t>
  </si>
  <si>
    <t>НОР</t>
  </si>
  <si>
    <t>Удружење пензионера</t>
  </si>
  <si>
    <t>ОО Црвени Крст</t>
  </si>
  <si>
    <t>ЦРКВЕНЕ ОПШТИНЕ</t>
  </si>
  <si>
    <t>Станари</t>
  </si>
  <si>
    <t>Јелањска</t>
  </si>
  <si>
    <t>Осредак</t>
  </si>
  <si>
    <t>Церовица</t>
  </si>
  <si>
    <t>Радања Доња</t>
  </si>
  <si>
    <t>Брестово</t>
  </si>
  <si>
    <t>КАПИТАЛНИ ГРАНТОВИ ЈАВНИМ УСТАНОВАМА</t>
  </si>
  <si>
    <t xml:space="preserve">Екосфера </t>
  </si>
  <si>
    <t>ЈУ Спортско-туристичка организација</t>
  </si>
  <si>
    <t>ЈЗУ Дом здравља Станари</t>
  </si>
  <si>
    <t>ЈУ Центар за културу</t>
  </si>
  <si>
    <t>ОШ Десанка Максимовић</t>
  </si>
  <si>
    <t>Полицијска станица Станари</t>
  </si>
  <si>
    <t>Изградња спомен храма у Станарима</t>
  </si>
  <si>
    <t>НАЗИВ ПОТРОШАЧКЕ ЈЕДИНИЦЕ: СЛУЖБА ЗА ПРОСТОРНО УРЕЂЕЊЕ</t>
  </si>
  <si>
    <t>Број потрошачке јединице: 0138170</t>
  </si>
  <si>
    <t>геодетско - катастарске услуге</t>
  </si>
  <si>
    <t>израда елабората и студија</t>
  </si>
  <si>
    <t>Техничка рјешења (издавање УТ услова, идјени пројекти, стручни надзор и и сл.)</t>
  </si>
  <si>
    <t>експропријација земљишта</t>
  </si>
  <si>
    <t>израда регулационог плана ''Пословна зона Термоелектрана'' и ''Центар Станари''</t>
  </si>
  <si>
    <t xml:space="preserve">НАЗИВ ПОТРОШАЧКЕ ЈЕДИНИЦЕ: Одјељење за стамбено комуналне и инспекијске послове </t>
  </si>
  <si>
    <t>Број потрошачке јединице: 0138160</t>
  </si>
  <si>
    <t>Расходи за комуналне услуге</t>
  </si>
  <si>
    <t>Дератизација и дезинскеција</t>
  </si>
  <si>
    <t>расходи за текуће одржавање зграда у власништву општине Станари</t>
  </si>
  <si>
    <t>санација локалних путева - клизишта</t>
  </si>
  <si>
    <t>оджавање споменика (културни, историјиски, споменици борачких категорија)</t>
  </si>
  <si>
    <t>одржавање локалних путева - насипање (одржавање путева, мостова, сигнализације и сл)</t>
  </si>
  <si>
    <t xml:space="preserve">остало текуће одржавање </t>
  </si>
  <si>
    <t>Послови безбједности саобраћаја</t>
  </si>
  <si>
    <t>Израда локалног еколоког плана (ЛЕАП)</t>
  </si>
  <si>
    <t>Одржавање и заштита животне средине</t>
  </si>
  <si>
    <t>одржавање јавних површина (одржавање гробља, санација постојећих канализационих сливника)</t>
  </si>
  <si>
    <t>одрржавање и уређење водотокова (корите ријека Остружња,Укрина, Радња, Илова....)</t>
  </si>
  <si>
    <t>услуге одржавања зелених површина (кошење траве и амброзије и уређење дивљих депонија)</t>
  </si>
  <si>
    <t>услуге зимске службе</t>
  </si>
  <si>
    <t>чишћење јавних површина (тротоари, путеви, наноси блата)</t>
  </si>
  <si>
    <t>јавна расвјета (утрошак електричне енергије)</t>
  </si>
  <si>
    <t>одвођење атмосферских падавина и других вода са јавних површина</t>
  </si>
  <si>
    <t>дјелатност зоо хигијене (пси луталице и друге животњске штеточине)</t>
  </si>
  <si>
    <t>одржавање и модеризација објеката зкп</t>
  </si>
  <si>
    <t xml:space="preserve">Остали расходи </t>
  </si>
  <si>
    <t>Капитални грантови</t>
  </si>
  <si>
    <t>Капитални грант - помоћ заједницама етажних власника</t>
  </si>
  <si>
    <t>Учешће у изградњи регионалног пута Р474 (дионица кроз општину Станари)</t>
  </si>
  <si>
    <t>Изградња водовода - 2 фаза (завршетак радова из 2017., пројекат примарне мреже, рјешавања имовинских односа)</t>
  </si>
  <si>
    <t>Асфалтирање и модернизација путева</t>
  </si>
  <si>
    <t>Адаптација спортски, културних и других објеката</t>
  </si>
  <si>
    <t>Изградња административног центра (пројекат) / 1. фаза</t>
  </si>
  <si>
    <t>Изградња рециклажног дворишта</t>
  </si>
  <si>
    <t>Изградња обданишта</t>
  </si>
  <si>
    <t>Адаптација централне школе у Станарима - замјена столарије</t>
  </si>
  <si>
    <t>Изградња улице ''Булевар''</t>
  </si>
  <si>
    <t>Изградња парка ''Радости'' - завршна фаза</t>
  </si>
  <si>
    <t>Изградњ и уређење пословне зоне ''Термоелектрана'' (објеката, саобраћајница, електрификације, канализација и  водовода)</t>
  </si>
  <si>
    <t>Изградња вишенамјенског друштвеног објекта - спорткса сала</t>
  </si>
  <si>
    <t xml:space="preserve">Санација локалних саобраћајница - ударне рупе </t>
  </si>
  <si>
    <t>саобраћајни знакови</t>
  </si>
  <si>
    <t>СВЕУКУПНО</t>
  </si>
  <si>
    <t>Приходи</t>
  </si>
  <si>
    <t>РАЗЛИКА</t>
  </si>
  <si>
    <t>РЕБАЛАНС БУЏЕТА ОПШТИНЕ СТАНАРИ ЗА 2018. ГОДИНУ - ОПШТИ ДИО</t>
  </si>
  <si>
    <t>Буџет 2018</t>
  </si>
  <si>
    <t>Нацрт ребаланса буџета 2018. године</t>
  </si>
  <si>
    <t>Порез на промет производа и услуга</t>
  </si>
  <si>
    <t>НЕУТРОШЕНА НАМЈЕНСКА СРЕДСТВА И 2017. ГОДИНЕ</t>
  </si>
  <si>
    <t>ТАБЕЛА ФИНАНСИРАЊА -  РЕБАЛАНС БУЏЕТА ЗА 2018. ГОДИНУ</t>
  </si>
  <si>
    <t>Буџет 2018. године</t>
  </si>
  <si>
    <t>ФУНКЦИОНАЛНА КЛАСИФИКАЦИЈА РАСХОДА -РЕБАЛАНС БУЏЕТА ЗА 2018. ГОДИНУ</t>
  </si>
  <si>
    <t>Буџет 2018.године</t>
  </si>
  <si>
    <t>Ребаланс буџета 2018.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</si>
</sst>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_-* #,##0.00\ _Д_и_н_._-;\-* #,##0.00\ _Д_и_н_._-;_-* &quot;-&quot;??\ _Д_и_н_._-;_-@_-"/>
    <numFmt numFmtId="166" formatCode="_-* #,##0.00\ _k_n_-;\-* #,##0.00\ _k_n_-;_-* &quot;-&quot;??\ _k_n_-;_-@_-"/>
    <numFmt numFmtId="167" formatCode="#,##0.00_ ;[Red]\-#,##0.00\ "/>
  </numFmts>
  <fonts count="9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i/>
      <sz val="11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2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10"/>
      <color rgb="FFFF0000"/>
      <name val="Cambria"/>
      <family val="1"/>
      <charset val="238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0"/>
      <name val="Cambria"/>
      <family val="1"/>
    </font>
    <font>
      <i/>
      <sz val="10"/>
      <color theme="1"/>
      <name val="Cambria"/>
      <family val="1"/>
    </font>
    <font>
      <sz val="10"/>
      <color rgb="FFFF0000"/>
      <name val="Cambria"/>
      <family val="1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color rgb="FFFF0000"/>
      <name val="Cambria"/>
      <family val="1"/>
      <charset val="238"/>
    </font>
    <font>
      <b/>
      <sz val="11"/>
      <color rgb="FFFF0000"/>
      <name val="Cambria"/>
      <family val="1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2"/>
      <color theme="1"/>
      <name val="Cambria"/>
      <family val="2"/>
      <scheme val="major"/>
    </font>
    <font>
      <b/>
      <i/>
      <sz val="11"/>
      <color theme="1"/>
      <name val="Cambria"/>
      <family val="1"/>
      <charset val="238"/>
      <scheme val="major"/>
    </font>
    <font>
      <i/>
      <sz val="11"/>
      <color theme="1"/>
      <name val="Cambria"/>
      <family val="2"/>
      <scheme val="major"/>
    </font>
    <font>
      <sz val="11"/>
      <color theme="1"/>
      <name val="Cambria"/>
      <family val="2"/>
      <scheme val="major"/>
    </font>
    <font>
      <b/>
      <i/>
      <sz val="11"/>
      <color theme="1"/>
      <name val="Cambria"/>
      <family val="2"/>
      <scheme val="major"/>
    </font>
    <font>
      <b/>
      <i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2"/>
      <scheme val="major"/>
    </font>
    <font>
      <sz val="11"/>
      <color indexed="8"/>
      <name val="Cambria"/>
      <family val="1"/>
      <charset val="238"/>
      <scheme val="major"/>
    </font>
    <font>
      <b/>
      <i/>
      <sz val="11"/>
      <color indexed="8"/>
      <name val="Cambria"/>
      <family val="1"/>
      <charset val="238"/>
      <scheme val="major"/>
    </font>
    <font>
      <b/>
      <sz val="11"/>
      <color theme="1"/>
      <name val="Cambria"/>
      <family val="2"/>
      <scheme val="major"/>
    </font>
    <font>
      <b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b/>
      <sz val="11"/>
      <color rgb="FF000000"/>
      <name val="Cambria"/>
      <family val="1"/>
      <scheme val="major"/>
    </font>
    <font>
      <b/>
      <sz val="10"/>
      <color theme="1"/>
      <name val="Cambria"/>
      <family val="1"/>
      <charset val="238"/>
      <scheme val="major"/>
    </font>
    <font>
      <sz val="11"/>
      <name val="Cambria"/>
      <family val="2"/>
      <charset val="238"/>
      <scheme val="major"/>
    </font>
    <font>
      <i/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2"/>
      <charset val="238"/>
      <scheme val="major"/>
    </font>
    <font>
      <b/>
      <sz val="11"/>
      <name val="Cambria"/>
      <family val="1"/>
      <charset val="238"/>
      <scheme val="major"/>
    </font>
    <font>
      <b/>
      <i/>
      <sz val="11"/>
      <name val="Cambria"/>
      <family val="2"/>
      <scheme val="major"/>
    </font>
    <font>
      <i/>
      <sz val="11"/>
      <name val="Cambria"/>
      <family val="1"/>
      <charset val="238"/>
      <scheme val="major"/>
    </font>
    <font>
      <i/>
      <sz val="11"/>
      <name val="Cambria"/>
      <family val="2"/>
      <scheme val="major"/>
    </font>
    <font>
      <sz val="11"/>
      <color theme="1"/>
      <name val="Cambria"/>
      <family val="2"/>
      <charset val="238"/>
      <scheme val="major"/>
    </font>
    <font>
      <sz val="11"/>
      <name val="Cambria"/>
      <family val="2"/>
      <scheme val="major"/>
    </font>
    <font>
      <b/>
      <sz val="11"/>
      <color rgb="FF00000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b/>
      <sz val="11"/>
      <color rgb="FF000000"/>
      <name val="Cambria"/>
      <family val="2"/>
      <scheme val="major"/>
    </font>
    <font>
      <sz val="11"/>
      <color rgb="FF000000"/>
      <name val="Cambria"/>
      <family val="2"/>
      <scheme val="major"/>
    </font>
    <font>
      <b/>
      <sz val="10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0"/>
      <color theme="1"/>
      <name val="Cambria"/>
      <family val="2"/>
      <scheme val="major"/>
    </font>
    <font>
      <b/>
      <i/>
      <sz val="14"/>
      <color theme="1"/>
      <name val="Cambria"/>
      <family val="1"/>
      <charset val="238"/>
      <scheme val="major"/>
    </font>
    <font>
      <sz val="14"/>
      <color theme="1"/>
      <name val="Cambria"/>
      <family val="2"/>
      <scheme val="major"/>
    </font>
    <font>
      <b/>
      <sz val="14"/>
      <color theme="1"/>
      <name val="Cambria"/>
      <family val="1"/>
      <scheme val="major"/>
    </font>
    <font>
      <sz val="12"/>
      <color theme="1"/>
      <name val="Cambria"/>
      <family val="2"/>
      <scheme val="major"/>
    </font>
  </fonts>
  <fills count="4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0">
    <xf numFmtId="0" fontId="0" fillId="0" borderId="0"/>
    <xf numFmtId="0" fontId="1" fillId="0" borderId="0"/>
    <xf numFmtId="0" fontId="2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7" fillId="6" borderId="0" applyNumberFormat="0" applyBorder="0" applyAlignment="0" applyProtection="0"/>
    <xf numFmtId="0" fontId="8" fillId="23" borderId="6" applyNumberFormat="0" applyAlignment="0" applyProtection="0"/>
    <xf numFmtId="0" fontId="9" fillId="24" borderId="7" applyNumberFormat="0" applyAlignment="0" applyProtection="0"/>
    <xf numFmtId="16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13" borderId="6" applyNumberFormat="0" applyAlignment="0" applyProtection="0"/>
    <xf numFmtId="0" fontId="16" fillId="0" borderId="11" applyNumberFormat="0" applyFill="0" applyAlignment="0" applyProtection="0"/>
    <xf numFmtId="0" fontId="17" fillId="25" borderId="0" applyNumberFormat="0" applyBorder="0" applyAlignment="0" applyProtection="0"/>
    <xf numFmtId="0" fontId="1" fillId="26" borderId="12" applyNumberFormat="0" applyFont="0" applyAlignment="0" applyProtection="0"/>
    <xf numFmtId="0" fontId="18" fillId="23" borderId="13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27" borderId="15" applyNumberFormat="0" applyAlignment="0" applyProtection="0"/>
    <xf numFmtId="0" fontId="42" fillId="0" borderId="0"/>
    <xf numFmtId="0" fontId="45" fillId="0" borderId="0"/>
  </cellStyleXfs>
  <cellXfs count="358">
    <xf numFmtId="0" fontId="0" fillId="0" borderId="0" xfId="0"/>
    <xf numFmtId="0" fontId="23" fillId="0" borderId="0" xfId="0" applyFont="1" applyAlignment="1">
      <alignment horizontal="center" vertical="center" wrapText="1"/>
    </xf>
    <xf numFmtId="0" fontId="23" fillId="28" borderId="1" xfId="0" applyFont="1" applyFill="1" applyBorder="1" applyAlignment="1">
      <alignment horizontal="center" vertical="center" wrapText="1"/>
    </xf>
    <xf numFmtId="164" fontId="23" fillId="28" borderId="1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0" fontId="24" fillId="29" borderId="0" xfId="0" applyFont="1" applyFill="1" applyAlignment="1">
      <alignment horizontal="center" vertical="center" wrapText="1"/>
    </xf>
    <xf numFmtId="0" fontId="24" fillId="29" borderId="0" xfId="0" applyFont="1" applyFill="1" applyAlignment="1">
      <alignment vertical="center" wrapText="1"/>
    </xf>
    <xf numFmtId="164" fontId="24" fillId="29" borderId="0" xfId="0" applyNumberFormat="1" applyFont="1" applyFill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23" fillId="30" borderId="0" xfId="0" applyFont="1" applyFill="1" applyAlignment="1">
      <alignment horizontal="center" vertical="center" wrapText="1"/>
    </xf>
    <xf numFmtId="0" fontId="23" fillId="30" borderId="0" xfId="0" applyFont="1" applyFill="1" applyAlignment="1">
      <alignment vertical="center" wrapText="1"/>
    </xf>
    <xf numFmtId="164" fontId="24" fillId="30" borderId="0" xfId="0" applyNumberFormat="1" applyFont="1" applyFill="1" applyAlignment="1">
      <alignment horizontal="right" vertical="center" wrapText="1"/>
    </xf>
    <xf numFmtId="164" fontId="23" fillId="30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164" fontId="25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0" fontId="23" fillId="30" borderId="0" xfId="0" applyFont="1" applyFill="1" applyAlignment="1">
      <alignment horizontal="left" vertical="center" wrapText="1"/>
    </xf>
    <xf numFmtId="164" fontId="23" fillId="0" borderId="0" xfId="0" applyNumberFormat="1" applyFont="1" applyFill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164" fontId="26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164" fontId="24" fillId="0" borderId="0" xfId="0" applyNumberFormat="1" applyFont="1" applyAlignment="1">
      <alignment horizontal="right" vertical="center" wrapText="1"/>
    </xf>
    <xf numFmtId="0" fontId="24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left" vertical="center" wrapText="1"/>
    </xf>
    <xf numFmtId="164" fontId="23" fillId="29" borderId="0" xfId="0" applyNumberFormat="1" applyFont="1" applyFill="1" applyAlignment="1">
      <alignment horizontal="right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30" borderId="0" xfId="0" applyFont="1" applyFill="1" applyAlignment="1">
      <alignment horizontal="left" vertical="center" wrapText="1"/>
    </xf>
    <xf numFmtId="0" fontId="29" fillId="31" borderId="0" xfId="0" applyFont="1" applyFill="1" applyAlignment="1">
      <alignment horizontal="center" vertical="center" wrapText="1"/>
    </xf>
    <xf numFmtId="0" fontId="29" fillId="31" borderId="0" xfId="0" applyFont="1" applyFill="1" applyAlignment="1">
      <alignment horizontal="left" vertical="center" wrapText="1"/>
    </xf>
    <xf numFmtId="164" fontId="29" fillId="31" borderId="0" xfId="0" applyNumberFormat="1" applyFont="1" applyFill="1" applyAlignment="1">
      <alignment horizontal="right" vertical="center" wrapText="1"/>
    </xf>
    <xf numFmtId="164" fontId="23" fillId="31" borderId="0" xfId="0" applyNumberFormat="1" applyFont="1" applyFill="1" applyAlignment="1">
      <alignment horizontal="right" vertical="center" wrapText="1"/>
    </xf>
    <xf numFmtId="0" fontId="23" fillId="0" borderId="0" xfId="0" applyFont="1" applyFill="1" applyBorder="1" applyAlignment="1">
      <alignment vertical="center" wrapText="1"/>
    </xf>
    <xf numFmtId="164" fontId="24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164" fontId="25" fillId="0" borderId="0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164" fontId="29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64" fontId="23" fillId="4" borderId="0" xfId="0" applyNumberFormat="1" applyFont="1" applyFill="1" applyAlignment="1">
      <alignment horizontal="right" vertical="center" wrapText="1"/>
    </xf>
    <xf numFmtId="0" fontId="26" fillId="0" borderId="0" xfId="0" applyFont="1" applyFill="1" applyAlignment="1">
      <alignment horizontal="left" vertical="center" wrapText="1"/>
    </xf>
    <xf numFmtId="0" fontId="23" fillId="32" borderId="0" xfId="0" applyFont="1" applyFill="1" applyAlignment="1">
      <alignment horizontal="left" vertical="center" wrapText="1"/>
    </xf>
    <xf numFmtId="164" fontId="23" fillId="32" borderId="0" xfId="0" applyNumberFormat="1" applyFont="1" applyFill="1" applyAlignment="1">
      <alignment horizontal="right" vertical="center" wrapText="1"/>
    </xf>
    <xf numFmtId="164" fontId="29" fillId="29" borderId="0" xfId="0" applyNumberFormat="1" applyFont="1" applyFill="1" applyAlignment="1">
      <alignment horizontal="right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164" fontId="25" fillId="0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left" vertical="center" wrapText="1"/>
    </xf>
    <xf numFmtId="164" fontId="23" fillId="3" borderId="0" xfId="0" applyNumberFormat="1" applyFont="1" applyFill="1" applyAlignment="1">
      <alignment horizontal="right" vertical="center" wrapText="1"/>
    </xf>
    <xf numFmtId="0" fontId="28" fillId="33" borderId="0" xfId="0" applyFont="1" applyFill="1" applyAlignment="1">
      <alignment horizontal="center" vertical="center" wrapText="1"/>
    </xf>
    <xf numFmtId="0" fontId="28" fillId="33" borderId="0" xfId="0" applyFont="1" applyFill="1" applyAlignment="1">
      <alignment vertical="center" wrapText="1"/>
    </xf>
    <xf numFmtId="164" fontId="28" fillId="33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vertical="center" wrapText="1"/>
    </xf>
    <xf numFmtId="0" fontId="23" fillId="34" borderId="0" xfId="0" applyFont="1" applyFill="1" applyAlignment="1">
      <alignment horizontal="center" vertical="center" wrapText="1"/>
    </xf>
    <xf numFmtId="0" fontId="23" fillId="34" borderId="0" xfId="0" applyFont="1" applyFill="1" applyAlignment="1">
      <alignment horizontal="left" vertical="center" wrapText="1"/>
    </xf>
    <xf numFmtId="164" fontId="23" fillId="34" borderId="0" xfId="0" applyNumberFormat="1" applyFont="1" applyFill="1" applyAlignment="1">
      <alignment horizontal="right" vertical="center" wrapText="1"/>
    </xf>
    <xf numFmtId="0" fontId="28" fillId="32" borderId="0" xfId="0" applyFont="1" applyFill="1" applyAlignment="1">
      <alignment horizontal="center" vertical="center" wrapText="1"/>
    </xf>
    <xf numFmtId="0" fontId="28" fillId="32" borderId="0" xfId="0" applyFont="1" applyFill="1" applyAlignment="1">
      <alignment horizontal="left" vertical="center" wrapText="1"/>
    </xf>
    <xf numFmtId="164" fontId="28" fillId="32" borderId="0" xfId="0" applyNumberFormat="1" applyFont="1" applyFill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164" fontId="30" fillId="0" borderId="0" xfId="0" applyNumberFormat="1" applyFont="1" applyAlignment="1">
      <alignment horizontal="right" vertical="center" wrapText="1"/>
    </xf>
    <xf numFmtId="0" fontId="23" fillId="32" borderId="0" xfId="0" applyFont="1" applyFill="1" applyAlignment="1">
      <alignment horizontal="center" vertical="center" wrapText="1"/>
    </xf>
    <xf numFmtId="0" fontId="25" fillId="35" borderId="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left" vertical="center" wrapText="1"/>
    </xf>
    <xf numFmtId="164" fontId="25" fillId="35" borderId="0" xfId="0" applyNumberFormat="1" applyFont="1" applyFill="1" applyBorder="1" applyAlignment="1">
      <alignment horizontal="right" vertical="center" wrapText="1"/>
    </xf>
    <xf numFmtId="0" fontId="23" fillId="31" borderId="0" xfId="0" applyFont="1" applyFill="1" applyAlignment="1">
      <alignment horizontal="center" vertical="center" wrapText="1"/>
    </xf>
    <xf numFmtId="0" fontId="23" fillId="31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vertical="center" wrapText="1"/>
    </xf>
    <xf numFmtId="0" fontId="32" fillId="33" borderId="20" xfId="0" applyFont="1" applyFill="1" applyBorder="1" applyAlignment="1">
      <alignment horizontal="center" vertical="center" wrapText="1"/>
    </xf>
    <xf numFmtId="164" fontId="32" fillId="33" borderId="21" xfId="0" applyNumberFormat="1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 vertical="top"/>
    </xf>
    <xf numFmtId="164" fontId="32" fillId="33" borderId="2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left" vertical="top"/>
    </xf>
    <xf numFmtId="164" fontId="32" fillId="0" borderId="21" xfId="0" applyNumberFormat="1" applyFont="1" applyBorder="1" applyAlignment="1">
      <alignment horizontal="right" vertical="center"/>
    </xf>
    <xf numFmtId="0" fontId="0" fillId="36" borderId="22" xfId="0" applyFill="1" applyBorder="1" applyAlignment="1">
      <alignment horizontal="center" vertical="center" wrapText="1"/>
    </xf>
    <xf numFmtId="0" fontId="0" fillId="36" borderId="23" xfId="0" applyFill="1" applyBorder="1" applyAlignment="1">
      <alignment horizontal="center" vertical="center" wrapText="1"/>
    </xf>
    <xf numFmtId="0" fontId="32" fillId="36" borderId="23" xfId="0" applyFont="1" applyFill="1" applyBorder="1" applyAlignment="1">
      <alignment horizontal="left" vertical="top"/>
    </xf>
    <xf numFmtId="164" fontId="32" fillId="36" borderId="24" xfId="0" applyNumberFormat="1" applyFont="1" applyFill="1" applyBorder="1" applyAlignment="1">
      <alignment horizontal="right" vertical="center"/>
    </xf>
    <xf numFmtId="164" fontId="25" fillId="31" borderId="0" xfId="0" applyNumberFormat="1" applyFont="1" applyFill="1" applyAlignment="1">
      <alignment horizontal="right" vertical="center" wrapText="1"/>
    </xf>
    <xf numFmtId="164" fontId="25" fillId="33" borderId="0" xfId="0" applyNumberFormat="1" applyFont="1" applyFill="1" applyAlignment="1">
      <alignment horizontal="right" vertical="center" wrapText="1"/>
    </xf>
    <xf numFmtId="164" fontId="25" fillId="30" borderId="0" xfId="0" applyNumberFormat="1" applyFont="1" applyFill="1" applyAlignment="1">
      <alignment horizontal="right" vertical="center" wrapText="1"/>
    </xf>
    <xf numFmtId="164" fontId="25" fillId="35" borderId="0" xfId="0" applyNumberFormat="1" applyFont="1" applyFill="1" applyAlignment="1">
      <alignment horizontal="right" vertical="center" wrapText="1"/>
    </xf>
    <xf numFmtId="164" fontId="25" fillId="32" borderId="0" xfId="0" applyNumberFormat="1" applyFont="1" applyFill="1" applyAlignment="1">
      <alignment horizontal="right" vertical="center" wrapText="1"/>
    </xf>
    <xf numFmtId="164" fontId="25" fillId="4" borderId="0" xfId="0" applyNumberFormat="1" applyFont="1" applyFill="1" applyAlignment="1">
      <alignment horizontal="right" vertical="center" wrapText="1"/>
    </xf>
    <xf numFmtId="164" fontId="25" fillId="34" borderId="0" xfId="0" applyNumberFormat="1" applyFont="1" applyFill="1" applyAlignment="1">
      <alignment horizontal="right" vertical="center" wrapText="1"/>
    </xf>
    <xf numFmtId="164" fontId="25" fillId="29" borderId="0" xfId="0" applyNumberFormat="1" applyFont="1" applyFill="1" applyAlignment="1">
      <alignment horizontal="right" vertical="center" wrapText="1"/>
    </xf>
    <xf numFmtId="164" fontId="0" fillId="0" borderId="0" xfId="0" applyNumberFormat="1"/>
    <xf numFmtId="164" fontId="34" fillId="0" borderId="0" xfId="0" applyNumberFormat="1" applyFont="1" applyAlignment="1">
      <alignment horizontal="right" vertical="center" wrapText="1"/>
    </xf>
    <xf numFmtId="164" fontId="23" fillId="28" borderId="2" xfId="0" applyNumberFormat="1" applyFont="1" applyFill="1" applyBorder="1" applyAlignment="1">
      <alignment horizontal="center" vertical="center" wrapText="1"/>
    </xf>
    <xf numFmtId="164" fontId="23" fillId="28" borderId="0" xfId="0" applyNumberFormat="1" applyFont="1" applyFill="1" applyAlignment="1">
      <alignment horizontal="right" vertical="center" wrapText="1"/>
    </xf>
    <xf numFmtId="164" fontId="25" fillId="28" borderId="0" xfId="0" applyNumberFormat="1" applyFont="1" applyFill="1" applyAlignment="1">
      <alignment horizontal="right" vertical="center" wrapText="1"/>
    </xf>
    <xf numFmtId="164" fontId="24" fillId="37" borderId="0" xfId="0" applyNumberFormat="1" applyFont="1" applyFill="1" applyAlignment="1">
      <alignment horizontal="right" vertical="center" wrapText="1"/>
    </xf>
    <xf numFmtId="164" fontId="24" fillId="31" borderId="0" xfId="0" applyNumberFormat="1" applyFont="1" applyFill="1" applyAlignment="1">
      <alignment horizontal="right" vertical="center" wrapText="1"/>
    </xf>
    <xf numFmtId="164" fontId="24" fillId="32" borderId="0" xfId="0" applyNumberFormat="1" applyFont="1" applyFill="1" applyAlignment="1">
      <alignment horizontal="right" vertical="center" wrapText="1"/>
    </xf>
    <xf numFmtId="0" fontId="26" fillId="30" borderId="0" xfId="0" applyFont="1" applyFill="1" applyAlignment="1">
      <alignment horizontal="left" vertical="center" wrapText="1"/>
    </xf>
    <xf numFmtId="164" fontId="30" fillId="28" borderId="0" xfId="0" applyNumberFormat="1" applyFont="1" applyFill="1" applyAlignment="1">
      <alignment horizontal="right" vertical="center" wrapText="1"/>
    </xf>
    <xf numFmtId="0" fontId="23" fillId="28" borderId="0" xfId="0" applyFont="1" applyFill="1" applyAlignment="1">
      <alignment vertical="center" wrapText="1"/>
    </xf>
    <xf numFmtId="164" fontId="35" fillId="37" borderId="0" xfId="0" applyNumberFormat="1" applyFont="1" applyFill="1" applyAlignment="1">
      <alignment horizontal="right" vertical="center" wrapText="1"/>
    </xf>
    <xf numFmtId="164" fontId="36" fillId="37" borderId="0" xfId="0" applyNumberFormat="1" applyFont="1" applyFill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4" fontId="25" fillId="37" borderId="0" xfId="0" applyNumberFormat="1" applyFont="1" applyFill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164" fontId="38" fillId="0" borderId="0" xfId="0" applyNumberFormat="1" applyFont="1" applyAlignment="1">
      <alignment horizontal="right" vertical="center" wrapText="1"/>
    </xf>
    <xf numFmtId="164" fontId="39" fillId="0" borderId="0" xfId="0" applyNumberFormat="1" applyFont="1" applyAlignment="1">
      <alignment horizontal="right" vertical="center" wrapText="1"/>
    </xf>
    <xf numFmtId="164" fontId="28" fillId="30" borderId="0" xfId="0" applyNumberFormat="1" applyFont="1" applyFill="1" applyAlignment="1">
      <alignment horizontal="right"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164" fontId="41" fillId="0" borderId="0" xfId="0" applyNumberFormat="1" applyFont="1" applyAlignment="1">
      <alignment horizontal="right" vertical="center" wrapText="1"/>
    </xf>
    <xf numFmtId="0" fontId="36" fillId="30" borderId="0" xfId="0" applyFont="1" applyFill="1" applyAlignment="1">
      <alignment horizontal="center" vertical="center" wrapText="1"/>
    </xf>
    <xf numFmtId="0" fontId="36" fillId="30" borderId="0" xfId="0" applyFont="1" applyFill="1" applyAlignment="1">
      <alignment horizontal="left" vertical="center" wrapText="1"/>
    </xf>
    <xf numFmtId="164" fontId="36" fillId="30" borderId="0" xfId="0" applyNumberFormat="1" applyFont="1" applyFill="1" applyAlignment="1">
      <alignment horizontal="right" vertical="center" wrapText="1"/>
    </xf>
    <xf numFmtId="164" fontId="23" fillId="33" borderId="0" xfId="0" applyNumberFormat="1" applyFont="1" applyFill="1" applyAlignment="1">
      <alignment horizontal="right" vertical="center" wrapText="1"/>
    </xf>
    <xf numFmtId="167" fontId="0" fillId="0" borderId="0" xfId="0" applyNumberFormat="1"/>
    <xf numFmtId="0" fontId="44" fillId="0" borderId="0" xfId="48" applyFont="1" applyFill="1" applyAlignment="1" applyProtection="1">
      <alignment horizontal="center"/>
    </xf>
    <xf numFmtId="0" fontId="44" fillId="0" borderId="0" xfId="49" applyFont="1" applyBorder="1" applyAlignment="1">
      <alignment horizontal="left" wrapText="1"/>
    </xf>
    <xf numFmtId="0" fontId="47" fillId="0" borderId="1" xfId="0" applyFont="1" applyFill="1" applyBorder="1" applyAlignment="1" applyProtection="1">
      <alignment horizontal="center" vertical="center" wrapText="1"/>
    </xf>
    <xf numFmtId="0" fontId="44" fillId="0" borderId="1" xfId="49" applyFont="1" applyBorder="1" applyAlignment="1">
      <alignment horizontal="center" wrapText="1"/>
    </xf>
    <xf numFmtId="0" fontId="43" fillId="0" borderId="25" xfId="0" applyFon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0" fontId="0" fillId="0" borderId="26" xfId="0" applyBorder="1"/>
    <xf numFmtId="4" fontId="0" fillId="0" borderId="26" xfId="0" applyNumberFormat="1" applyBorder="1"/>
    <xf numFmtId="0" fontId="47" fillId="0" borderId="26" xfId="0" applyFont="1" applyFill="1" applyBorder="1" applyAlignment="1" applyProtection="1">
      <alignment horizontal="center" vertical="center" wrapText="1"/>
    </xf>
    <xf numFmtId="4" fontId="48" fillId="0" borderId="26" xfId="0" applyNumberFormat="1" applyFont="1" applyBorder="1"/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164" fontId="36" fillId="0" borderId="0" xfId="0" applyNumberFormat="1" applyFont="1" applyAlignment="1">
      <alignment horizontal="right" vertical="center" wrapText="1"/>
    </xf>
    <xf numFmtId="0" fontId="49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23" fillId="38" borderId="0" xfId="0" applyFont="1" applyFill="1" applyAlignment="1">
      <alignment horizontal="left" vertical="center" wrapText="1"/>
    </xf>
    <xf numFmtId="164" fontId="23" fillId="38" borderId="0" xfId="0" applyNumberFormat="1" applyFont="1" applyFill="1" applyAlignment="1">
      <alignment horizontal="right" vertical="center" wrapText="1"/>
    </xf>
    <xf numFmtId="164" fontId="24" fillId="38" borderId="0" xfId="0" applyNumberFormat="1" applyFont="1" applyFill="1" applyAlignment="1">
      <alignment horizontal="right" vertical="center" wrapText="1"/>
    </xf>
    <xf numFmtId="164" fontId="25" fillId="38" borderId="0" xfId="0" applyNumberFormat="1" applyFont="1" applyFill="1" applyAlignment="1">
      <alignment horizontal="right" vertical="center" wrapText="1"/>
    </xf>
    <xf numFmtId="0" fontId="23" fillId="38" borderId="0" xfId="0" applyFont="1" applyFill="1" applyAlignment="1">
      <alignment horizontal="center" vertical="center" wrapText="1"/>
    </xf>
    <xf numFmtId="0" fontId="22" fillId="27" borderId="3" xfId="47" applyFont="1" applyBorder="1" applyAlignment="1">
      <alignment horizontal="center" vertical="center" wrapText="1"/>
    </xf>
    <xf numFmtId="0" fontId="22" fillId="27" borderId="4" xfId="47" applyFont="1" applyBorder="1" applyAlignment="1">
      <alignment horizontal="center" vertical="center" wrapText="1"/>
    </xf>
    <xf numFmtId="0" fontId="22" fillId="27" borderId="5" xfId="47" applyFont="1" applyBorder="1" applyAlignment="1">
      <alignment horizontal="center" vertical="center" wrapText="1"/>
    </xf>
    <xf numFmtId="0" fontId="23" fillId="29" borderId="0" xfId="0" applyFont="1" applyFill="1" applyAlignment="1">
      <alignment horizontal="left" vertical="center" wrapText="1"/>
    </xf>
    <xf numFmtId="0" fontId="29" fillId="31" borderId="0" xfId="0" applyFont="1" applyFill="1" applyAlignment="1">
      <alignment horizontal="left" vertical="center" wrapText="1"/>
    </xf>
    <xf numFmtId="0" fontId="22" fillId="27" borderId="16" xfId="47" applyFont="1" applyBorder="1" applyAlignment="1">
      <alignment horizontal="center" vertical="center" wrapText="1"/>
    </xf>
    <xf numFmtId="0" fontId="22" fillId="27" borderId="0" xfId="47" applyFont="1" applyBorder="1" applyAlignment="1">
      <alignment horizontal="center" vertical="center" wrapText="1"/>
    </xf>
    <xf numFmtId="0" fontId="23" fillId="32" borderId="0" xfId="0" applyFont="1" applyFill="1" applyAlignment="1">
      <alignment horizontal="left" vertical="center" wrapText="1"/>
    </xf>
    <xf numFmtId="0" fontId="23" fillId="28" borderId="0" xfId="0" applyFont="1" applyFill="1" applyAlignment="1">
      <alignment horizontal="left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2" fillId="33" borderId="19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 vertical="center" wrapText="1"/>
    </xf>
    <xf numFmtId="4" fontId="46" fillId="0" borderId="0" xfId="49" applyNumberFormat="1" applyFont="1" applyAlignment="1">
      <alignment horizontal="center" wrapText="1"/>
    </xf>
    <xf numFmtId="0" fontId="51" fillId="0" borderId="0" xfId="0" applyFont="1" applyAlignment="1">
      <alignment horizontal="center"/>
    </xf>
    <xf numFmtId="0" fontId="52" fillId="2" borderId="27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wrapText="1"/>
    </xf>
    <xf numFmtId="0" fontId="51" fillId="0" borderId="0" xfId="0" applyFont="1"/>
    <xf numFmtId="0" fontId="53" fillId="0" borderId="0" xfId="0" applyFont="1" applyAlignment="1">
      <alignment horizontal="center"/>
    </xf>
    <xf numFmtId="0" fontId="54" fillId="3" borderId="26" xfId="0" applyFont="1" applyFill="1" applyBorder="1" applyAlignment="1">
      <alignment horizontal="center" vertical="center"/>
    </xf>
    <xf numFmtId="0" fontId="54" fillId="3" borderId="26" xfId="0" applyFont="1" applyFill="1" applyBorder="1" applyAlignment="1">
      <alignment horizontal="center" vertical="center"/>
    </xf>
    <xf numFmtId="164" fontId="55" fillId="3" borderId="26" xfId="0" applyNumberFormat="1" applyFont="1" applyFill="1" applyBorder="1" applyAlignment="1">
      <alignment horizontal="center" vertical="center" wrapText="1"/>
    </xf>
    <xf numFmtId="0" fontId="53" fillId="0" borderId="0" xfId="0" applyFont="1"/>
    <xf numFmtId="0" fontId="56" fillId="39" borderId="26" xfId="0" applyFont="1" applyFill="1" applyBorder="1" applyAlignment="1">
      <alignment horizontal="center" vertical="center"/>
    </xf>
    <xf numFmtId="0" fontId="56" fillId="39" borderId="26" xfId="0" applyFont="1" applyFill="1" applyBorder="1" applyAlignment="1">
      <alignment horizontal="center" vertical="center"/>
    </xf>
    <xf numFmtId="164" fontId="57" fillId="39" borderId="26" xfId="0" applyNumberFormat="1" applyFont="1" applyFill="1" applyBorder="1" applyAlignment="1">
      <alignment horizontal="center" vertical="center"/>
    </xf>
    <xf numFmtId="0" fontId="51" fillId="0" borderId="26" xfId="0" applyFont="1" applyBorder="1"/>
    <xf numFmtId="0" fontId="56" fillId="0" borderId="26" xfId="0" applyFont="1" applyBorder="1" applyAlignment="1">
      <alignment horizontal="left" vertical="center"/>
    </xf>
    <xf numFmtId="164" fontId="58" fillId="0" borderId="26" xfId="0" applyNumberFormat="1" applyFont="1" applyBorder="1"/>
    <xf numFmtId="0" fontId="56" fillId="40" borderId="26" xfId="0" applyFont="1" applyFill="1" applyBorder="1" applyAlignment="1">
      <alignment horizontal="left" vertical="center"/>
    </xf>
    <xf numFmtId="0" fontId="56" fillId="40" borderId="26" xfId="0" applyFont="1" applyFill="1" applyBorder="1"/>
    <xf numFmtId="164" fontId="59" fillId="40" borderId="26" xfId="0" applyNumberFormat="1" applyFont="1" applyFill="1" applyBorder="1"/>
    <xf numFmtId="0" fontId="56" fillId="41" borderId="26" xfId="0" applyFont="1" applyFill="1" applyBorder="1" applyAlignment="1">
      <alignment horizontal="center" vertical="center"/>
    </xf>
    <xf numFmtId="0" fontId="56" fillId="41" borderId="26" xfId="0" applyFont="1" applyFill="1" applyBorder="1"/>
    <xf numFmtId="164" fontId="59" fillId="42" borderId="26" xfId="0" applyNumberFormat="1" applyFont="1" applyFill="1" applyBorder="1"/>
    <xf numFmtId="0" fontId="51" fillId="0" borderId="26" xfId="0" applyFont="1" applyBorder="1" applyAlignment="1">
      <alignment horizontal="center" vertical="center"/>
    </xf>
    <xf numFmtId="0" fontId="51" fillId="0" borderId="26" xfId="0" applyFont="1" applyBorder="1" applyAlignment="1">
      <alignment wrapText="1"/>
    </xf>
    <xf numFmtId="164" fontId="57" fillId="0" borderId="26" xfId="0" applyNumberFormat="1" applyFont="1" applyFill="1" applyBorder="1"/>
    <xf numFmtId="0" fontId="56" fillId="0" borderId="0" xfId="0" applyFont="1" applyAlignment="1">
      <alignment horizontal="center"/>
    </xf>
    <xf numFmtId="0" fontId="56" fillId="0" borderId="0" xfId="0" applyFont="1"/>
    <xf numFmtId="0" fontId="51" fillId="0" borderId="26" xfId="0" applyFont="1" applyFill="1" applyBorder="1" applyAlignment="1">
      <alignment horizontal="center" vertical="center"/>
    </xf>
    <xf numFmtId="0" fontId="51" fillId="0" borderId="26" xfId="0" applyFont="1" applyFill="1" applyBorder="1"/>
    <xf numFmtId="0" fontId="58" fillId="37" borderId="26" xfId="0" applyFont="1" applyFill="1" applyBorder="1" applyAlignment="1">
      <alignment horizontal="center" vertical="center"/>
    </xf>
    <xf numFmtId="0" fontId="58" fillId="37" borderId="26" xfId="0" applyFont="1" applyFill="1" applyBorder="1"/>
    <xf numFmtId="164" fontId="57" fillId="37" borderId="26" xfId="0" applyNumberFormat="1" applyFont="1" applyFill="1" applyBorder="1"/>
    <xf numFmtId="0" fontId="51" fillId="0" borderId="26" xfId="0" applyFont="1" applyFill="1" applyBorder="1" applyAlignment="1">
      <alignment wrapText="1"/>
    </xf>
    <xf numFmtId="0" fontId="56" fillId="43" borderId="26" xfId="0" applyFont="1" applyFill="1" applyBorder="1" applyAlignment="1">
      <alignment horizontal="left" vertical="center"/>
    </xf>
    <xf numFmtId="0" fontId="56" fillId="43" borderId="26" xfId="0" applyFont="1" applyFill="1" applyBorder="1"/>
    <xf numFmtId="164" fontId="59" fillId="43" borderId="26" xfId="0" applyNumberFormat="1" applyFont="1" applyFill="1" applyBorder="1"/>
    <xf numFmtId="0" fontId="56" fillId="4" borderId="26" xfId="0" applyFont="1" applyFill="1" applyBorder="1" applyAlignment="1">
      <alignment horizontal="left" vertical="center" wrapText="1"/>
    </xf>
    <xf numFmtId="164" fontId="59" fillId="4" borderId="26" xfId="0" applyNumberFormat="1" applyFont="1" applyFill="1" applyBorder="1"/>
    <xf numFmtId="0" fontId="56" fillId="0" borderId="26" xfId="0" applyFont="1" applyBorder="1" applyAlignment="1">
      <alignment horizontal="left" vertical="center" wrapText="1"/>
    </xf>
    <xf numFmtId="0" fontId="60" fillId="40" borderId="26" xfId="0" applyFont="1" applyFill="1" applyBorder="1" applyAlignment="1">
      <alignment horizontal="left"/>
    </xf>
    <xf numFmtId="0" fontId="61" fillId="40" borderId="26" xfId="0" applyFont="1" applyFill="1" applyBorder="1"/>
    <xf numFmtId="0" fontId="60" fillId="40" borderId="26" xfId="0" applyFont="1" applyFill="1" applyBorder="1"/>
    <xf numFmtId="164" fontId="62" fillId="40" borderId="26" xfId="0" applyNumberFormat="1" applyFont="1" applyFill="1" applyBorder="1"/>
    <xf numFmtId="0" fontId="56" fillId="42" borderId="26" xfId="0" applyFont="1" applyFill="1" applyBorder="1" applyAlignment="1">
      <alignment horizontal="center" vertical="center"/>
    </xf>
    <xf numFmtId="0" fontId="56" fillId="42" borderId="26" xfId="0" applyFont="1" applyFill="1" applyBorder="1"/>
    <xf numFmtId="0" fontId="56" fillId="42" borderId="26" xfId="0" applyFont="1" applyFill="1" applyBorder="1" applyAlignment="1">
      <alignment wrapText="1"/>
    </xf>
    <xf numFmtId="49" fontId="63" fillId="0" borderId="26" xfId="2" applyNumberFormat="1" applyFont="1" applyFill="1" applyBorder="1" applyAlignment="1">
      <alignment horizontal="left" wrapText="1"/>
    </xf>
    <xf numFmtId="49" fontId="64" fillId="42" borderId="26" xfId="2" applyNumberFormat="1" applyFont="1" applyFill="1" applyBorder="1" applyAlignment="1">
      <alignment horizontal="left" wrapText="1"/>
    </xf>
    <xf numFmtId="49" fontId="61" fillId="0" borderId="26" xfId="2" applyNumberFormat="1" applyFont="1" applyFill="1" applyBorder="1" applyAlignment="1">
      <alignment horizontal="left" wrapText="1"/>
    </xf>
    <xf numFmtId="0" fontId="65" fillId="42" borderId="26" xfId="0" applyFont="1" applyFill="1" applyBorder="1"/>
    <xf numFmtId="164" fontId="65" fillId="42" borderId="26" xfId="0" applyNumberFormat="1" applyFont="1" applyFill="1" applyBorder="1"/>
    <xf numFmtId="0" fontId="66" fillId="42" borderId="26" xfId="0" applyFont="1" applyFill="1" applyBorder="1" applyAlignment="1">
      <alignment horizontal="center" vertical="center"/>
    </xf>
    <xf numFmtId="0" fontId="51" fillId="42" borderId="26" xfId="0" applyFont="1" applyFill="1" applyBorder="1"/>
    <xf numFmtId="0" fontId="66" fillId="42" borderId="26" xfId="0" applyFont="1" applyFill="1" applyBorder="1"/>
    <xf numFmtId="0" fontId="67" fillId="42" borderId="26" xfId="1" applyFont="1" applyFill="1" applyBorder="1" applyAlignment="1">
      <alignment horizontal="left" vertical="top" wrapText="1"/>
    </xf>
    <xf numFmtId="0" fontId="68" fillId="0" borderId="26" xfId="1" applyFont="1" applyFill="1" applyBorder="1" applyAlignment="1">
      <alignment horizontal="left" vertical="top" wrapText="1"/>
    </xf>
    <xf numFmtId="0" fontId="66" fillId="29" borderId="26" xfId="0" applyFont="1" applyFill="1" applyBorder="1" applyAlignment="1">
      <alignment horizontal="center" vertical="center"/>
    </xf>
    <xf numFmtId="0" fontId="51" fillId="29" borderId="26" xfId="0" applyFont="1" applyFill="1" applyBorder="1"/>
    <xf numFmtId="0" fontId="69" fillId="29" borderId="26" xfId="1" applyFont="1" applyFill="1" applyBorder="1" applyAlignment="1">
      <alignment horizontal="left" vertical="top" wrapText="1"/>
    </xf>
    <xf numFmtId="164" fontId="65" fillId="29" borderId="26" xfId="0" applyNumberFormat="1" applyFont="1" applyFill="1" applyBorder="1"/>
    <xf numFmtId="164" fontId="58" fillId="0" borderId="26" xfId="0" applyNumberFormat="1" applyFont="1" applyFill="1" applyBorder="1"/>
    <xf numFmtId="0" fontId="56" fillId="44" borderId="26" xfId="0" applyFont="1" applyFill="1" applyBorder="1"/>
    <xf numFmtId="164" fontId="59" fillId="44" borderId="26" xfId="0" applyNumberFormat="1" applyFont="1" applyFill="1" applyBorder="1"/>
    <xf numFmtId="0" fontId="70" fillId="0" borderId="26" xfId="0" applyFont="1" applyFill="1" applyBorder="1" applyAlignment="1">
      <alignment horizontal="right" vertical="center"/>
    </xf>
    <xf numFmtId="0" fontId="56" fillId="0" borderId="26" xfId="0" applyFont="1" applyFill="1" applyBorder="1"/>
    <xf numFmtId="0" fontId="70" fillId="0" borderId="26" xfId="0" applyFont="1" applyFill="1" applyBorder="1"/>
    <xf numFmtId="0" fontId="52" fillId="43" borderId="26" xfId="0" applyFont="1" applyFill="1" applyBorder="1" applyAlignment="1">
      <alignment wrapText="1"/>
    </xf>
    <xf numFmtId="164" fontId="65" fillId="43" borderId="26" xfId="0" applyNumberFormat="1" applyFont="1" applyFill="1" applyBorder="1"/>
    <xf numFmtId="0" fontId="51" fillId="44" borderId="26" xfId="0" applyFont="1" applyFill="1" applyBorder="1"/>
    <xf numFmtId="0" fontId="56" fillId="44" borderId="26" xfId="0" applyFont="1" applyFill="1" applyBorder="1" applyAlignment="1">
      <alignment horizontal="left" vertical="center"/>
    </xf>
    <xf numFmtId="0" fontId="56" fillId="42" borderId="26" xfId="0" applyFont="1" applyFill="1" applyBorder="1" applyAlignment="1">
      <alignment horizontal="left" vertical="center"/>
    </xf>
    <xf numFmtId="0" fontId="51" fillId="0" borderId="26" xfId="0" applyFont="1" applyFill="1" applyBorder="1" applyAlignment="1">
      <alignment horizontal="left" vertical="center"/>
    </xf>
    <xf numFmtId="0" fontId="51" fillId="0" borderId="0" xfId="0" applyFont="1" applyFill="1" applyAlignment="1">
      <alignment horizontal="center"/>
    </xf>
    <xf numFmtId="0" fontId="51" fillId="0" borderId="0" xfId="0" applyFont="1" applyFill="1"/>
    <xf numFmtId="0" fontId="51" fillId="0" borderId="26" xfId="0" applyFont="1" applyFill="1" applyBorder="1" applyAlignment="1">
      <alignment horizontal="left" vertical="center" wrapText="1"/>
    </xf>
    <xf numFmtId="164" fontId="51" fillId="0" borderId="0" xfId="0" applyNumberFormat="1" applyFont="1"/>
    <xf numFmtId="0" fontId="56" fillId="0" borderId="26" xfId="0" applyFont="1" applyBorder="1" applyAlignment="1">
      <alignment horizontal="center" vertical="center"/>
    </xf>
    <xf numFmtId="0" fontId="56" fillId="2" borderId="26" xfId="0" applyFont="1" applyFill="1" applyBorder="1"/>
    <xf numFmtId="164" fontId="59" fillId="2" borderId="26" xfId="0" applyNumberFormat="1" applyFont="1" applyFill="1" applyBorder="1"/>
    <xf numFmtId="49" fontId="71" fillId="0" borderId="26" xfId="2" applyNumberFormat="1" applyFont="1" applyFill="1" applyBorder="1" applyAlignment="1">
      <alignment horizontal="left" wrapText="1"/>
    </xf>
    <xf numFmtId="0" fontId="56" fillId="2" borderId="26" xfId="0" applyFont="1" applyFill="1" applyBorder="1" applyAlignment="1">
      <alignment horizontal="center" vertical="center"/>
    </xf>
    <xf numFmtId="0" fontId="56" fillId="2" borderId="26" xfId="0" applyFont="1" applyFill="1" applyBorder="1" applyAlignment="1">
      <alignment horizontal="left" vertical="center"/>
    </xf>
    <xf numFmtId="164" fontId="59" fillId="2" borderId="26" xfId="0" applyNumberFormat="1" applyFont="1" applyFill="1" applyBorder="1" applyAlignment="1">
      <alignment horizontal="right" vertical="center"/>
    </xf>
    <xf numFmtId="0" fontId="70" fillId="0" borderId="26" xfId="0" applyFont="1" applyFill="1" applyBorder="1" applyAlignment="1">
      <alignment horizontal="right"/>
    </xf>
    <xf numFmtId="0" fontId="72" fillId="0" borderId="26" xfId="0" applyFont="1" applyFill="1" applyBorder="1" applyAlignment="1">
      <alignment horizontal="left" vertical="center"/>
    </xf>
    <xf numFmtId="164" fontId="58" fillId="0" borderId="26" xfId="0" applyNumberFormat="1" applyFont="1" applyFill="1" applyBorder="1" applyAlignment="1">
      <alignment horizontal="right" vertical="center"/>
    </xf>
    <xf numFmtId="0" fontId="70" fillId="0" borderId="26" xfId="0" applyFont="1" applyBorder="1" applyAlignment="1">
      <alignment horizontal="right"/>
    </xf>
    <xf numFmtId="0" fontId="52" fillId="29" borderId="26" xfId="0" applyFont="1" applyFill="1" applyBorder="1" applyAlignment="1">
      <alignment horizontal="left"/>
    </xf>
    <xf numFmtId="0" fontId="73" fillId="29" borderId="26" xfId="0" applyFont="1" applyFill="1" applyBorder="1" applyAlignment="1">
      <alignment wrapText="1"/>
    </xf>
    <xf numFmtId="164" fontId="73" fillId="29" borderId="26" xfId="0" applyNumberFormat="1" applyFont="1" applyFill="1" applyBorder="1" applyAlignment="1">
      <alignment horizontal="right" vertical="center"/>
    </xf>
    <xf numFmtId="164" fontId="59" fillId="40" borderId="26" xfId="0" applyNumberFormat="1" applyFont="1" applyFill="1" applyBorder="1" applyAlignment="1">
      <alignment horizontal="right" vertical="center"/>
    </xf>
    <xf numFmtId="0" fontId="51" fillId="39" borderId="26" xfId="0" applyFont="1" applyFill="1" applyBorder="1"/>
    <xf numFmtId="0" fontId="56" fillId="39" borderId="26" xfId="0" applyFont="1" applyFill="1" applyBorder="1"/>
    <xf numFmtId="164" fontId="59" fillId="39" borderId="26" xfId="0" applyNumberFormat="1" applyFont="1" applyFill="1" applyBorder="1"/>
    <xf numFmtId="0" fontId="61" fillId="39" borderId="26" xfId="0" applyFont="1" applyFill="1" applyBorder="1"/>
    <xf numFmtId="0" fontId="74" fillId="39" borderId="26" xfId="0" applyFont="1" applyFill="1" applyBorder="1" applyAlignment="1">
      <alignment vertical="center" wrapText="1"/>
    </xf>
    <xf numFmtId="164" fontId="62" fillId="39" borderId="26" xfId="0" applyNumberFormat="1" applyFont="1" applyFill="1" applyBorder="1" applyAlignment="1">
      <alignment horizontal="right" vertical="center"/>
    </xf>
    <xf numFmtId="0" fontId="56" fillId="4" borderId="26" xfId="0" applyFont="1" applyFill="1" applyBorder="1" applyAlignment="1">
      <alignment horizontal="left"/>
    </xf>
    <xf numFmtId="164" fontId="59" fillId="4" borderId="26" xfId="0" applyNumberFormat="1" applyFont="1" applyFill="1" applyBorder="1" applyAlignment="1">
      <alignment horizontal="right" vertical="center"/>
    </xf>
    <xf numFmtId="0" fontId="56" fillId="40" borderId="26" xfId="0" applyFont="1" applyFill="1" applyBorder="1" applyAlignment="1">
      <alignment horizontal="left"/>
    </xf>
    <xf numFmtId="0" fontId="56" fillId="45" borderId="26" xfId="0" applyFont="1" applyFill="1" applyBorder="1" applyAlignment="1">
      <alignment horizontal="center" vertical="center"/>
    </xf>
    <xf numFmtId="0" fontId="56" fillId="45" borderId="26" xfId="0" applyFont="1" applyFill="1" applyBorder="1"/>
    <xf numFmtId="164" fontId="59" fillId="45" borderId="26" xfId="0" applyNumberFormat="1" applyFont="1" applyFill="1" applyBorder="1"/>
    <xf numFmtId="0" fontId="56" fillId="46" borderId="26" xfId="0" applyFont="1" applyFill="1" applyBorder="1"/>
    <xf numFmtId="164" fontId="59" fillId="46" borderId="26" xfId="0" applyNumberFormat="1" applyFont="1" applyFill="1" applyBorder="1"/>
    <xf numFmtId="164" fontId="75" fillId="40" borderId="26" xfId="0" applyNumberFormat="1" applyFont="1" applyFill="1" applyBorder="1" applyAlignment="1">
      <alignment horizontal="right"/>
    </xf>
    <xf numFmtId="0" fontId="60" fillId="42" borderId="26" xfId="0" applyFont="1" applyFill="1" applyBorder="1" applyAlignment="1">
      <alignment horizontal="center"/>
    </xf>
    <xf numFmtId="0" fontId="60" fillId="42" borderId="26" xfId="0" applyFont="1" applyFill="1" applyBorder="1" applyAlignment="1">
      <alignment horizontal="left"/>
    </xf>
    <xf numFmtId="164" fontId="75" fillId="42" borderId="26" xfId="0" applyNumberFormat="1" applyFont="1" applyFill="1" applyBorder="1" applyAlignment="1">
      <alignment horizontal="right"/>
    </xf>
    <xf numFmtId="0" fontId="76" fillId="37" borderId="26" xfId="0" applyFont="1" applyFill="1" applyBorder="1" applyAlignment="1">
      <alignment horizontal="right" vertical="center"/>
    </xf>
    <xf numFmtId="0" fontId="76" fillId="37" borderId="26" xfId="0" applyFont="1" applyFill="1" applyBorder="1" applyAlignment="1">
      <alignment horizontal="right"/>
    </xf>
    <xf numFmtId="0" fontId="76" fillId="37" borderId="26" xfId="0" applyFont="1" applyFill="1" applyBorder="1" applyAlignment="1">
      <alignment horizontal="left" vertical="center" wrapText="1"/>
    </xf>
    <xf numFmtId="164" fontId="77" fillId="37" borderId="26" xfId="0" applyNumberFormat="1" applyFont="1" applyFill="1" applyBorder="1" applyAlignment="1">
      <alignment horizontal="right"/>
    </xf>
    <xf numFmtId="0" fontId="51" fillId="37" borderId="26" xfId="0" applyFont="1" applyFill="1" applyBorder="1"/>
    <xf numFmtId="164" fontId="58" fillId="37" borderId="26" xfId="0" applyNumberFormat="1" applyFont="1" applyFill="1" applyBorder="1"/>
    <xf numFmtId="0" fontId="51" fillId="37" borderId="26" xfId="0" applyFont="1" applyFill="1" applyBorder="1" applyAlignment="1">
      <alignment wrapText="1"/>
    </xf>
    <xf numFmtId="0" fontId="56" fillId="37" borderId="26" xfId="0" applyFont="1" applyFill="1" applyBorder="1" applyAlignment="1">
      <alignment horizontal="center" vertical="center"/>
    </xf>
    <xf numFmtId="0" fontId="56" fillId="37" borderId="26" xfId="0" applyFont="1" applyFill="1" applyBorder="1"/>
    <xf numFmtId="0" fontId="73" fillId="37" borderId="26" xfId="0" applyFont="1" applyFill="1" applyBorder="1" applyAlignment="1">
      <alignment wrapText="1"/>
    </xf>
    <xf numFmtId="164" fontId="73" fillId="37" borderId="26" xfId="0" applyNumberFormat="1" applyFont="1" applyFill="1" applyBorder="1"/>
    <xf numFmtId="0" fontId="65" fillId="37" borderId="26" xfId="0" applyFont="1" applyFill="1" applyBorder="1" applyAlignment="1">
      <alignment wrapText="1"/>
    </xf>
    <xf numFmtId="164" fontId="65" fillId="37" borderId="26" xfId="0" applyNumberFormat="1" applyFont="1" applyFill="1" applyBorder="1"/>
    <xf numFmtId="0" fontId="56" fillId="0" borderId="26" xfId="0" applyFont="1" applyFill="1" applyBorder="1" applyAlignment="1">
      <alignment horizontal="center" vertical="center"/>
    </xf>
    <xf numFmtId="0" fontId="65" fillId="0" borderId="26" xfId="0" applyFont="1" applyBorder="1" applyAlignment="1">
      <alignment wrapText="1"/>
    </xf>
    <xf numFmtId="0" fontId="78" fillId="0" borderId="0" xfId="0" applyFont="1" applyAlignment="1">
      <alignment horizontal="center"/>
    </xf>
    <xf numFmtId="0" fontId="78" fillId="0" borderId="26" xfId="0" applyFont="1" applyBorder="1"/>
    <xf numFmtId="0" fontId="78" fillId="0" borderId="26" xfId="0" applyFont="1" applyBorder="1" applyAlignment="1">
      <alignment wrapText="1"/>
    </xf>
    <xf numFmtId="164" fontId="78" fillId="37" borderId="26" xfId="0" applyNumberFormat="1" applyFont="1" applyFill="1" applyBorder="1"/>
    <xf numFmtId="0" fontId="78" fillId="0" borderId="0" xfId="0" applyFont="1"/>
    <xf numFmtId="0" fontId="51" fillId="37" borderId="26" xfId="0" quotePrefix="1" applyFont="1" applyFill="1" applyBorder="1" applyAlignment="1">
      <alignment wrapText="1"/>
    </xf>
    <xf numFmtId="0" fontId="79" fillId="37" borderId="26" xfId="0" applyFont="1" applyFill="1" applyBorder="1"/>
    <xf numFmtId="0" fontId="62" fillId="37" borderId="26" xfId="0" applyFont="1" applyFill="1" applyBorder="1" applyAlignment="1">
      <alignment wrapText="1"/>
    </xf>
    <xf numFmtId="164" fontId="62" fillId="37" borderId="26" xfId="0" applyNumberFormat="1" applyFont="1" applyFill="1" applyBorder="1"/>
    <xf numFmtId="0" fontId="79" fillId="37" borderId="26" xfId="0" applyFont="1" applyFill="1" applyBorder="1" applyAlignment="1">
      <alignment wrapText="1"/>
    </xf>
    <xf numFmtId="164" fontId="79" fillId="37" borderId="26" xfId="0" applyNumberFormat="1" applyFont="1" applyFill="1" applyBorder="1"/>
    <xf numFmtId="0" fontId="56" fillId="0" borderId="0" xfId="0" applyFont="1" applyBorder="1" applyAlignment="1">
      <alignment horizontal="center"/>
    </xf>
    <xf numFmtId="0" fontId="67" fillId="40" borderId="26" xfId="1" applyFont="1" applyFill="1" applyBorder="1" applyAlignment="1">
      <alignment horizontal="left" vertical="top"/>
    </xf>
    <xf numFmtId="164" fontId="57" fillId="40" borderId="26" xfId="0" applyNumberFormat="1" applyFont="1" applyFill="1" applyBorder="1"/>
    <xf numFmtId="0" fontId="56" fillId="42" borderId="26" xfId="0" applyFont="1" applyFill="1" applyBorder="1" applyAlignment="1">
      <alignment horizontal="center"/>
    </xf>
    <xf numFmtId="0" fontId="80" fillId="42" borderId="26" xfId="1" applyFont="1" applyFill="1" applyBorder="1" applyAlignment="1">
      <alignment horizontal="left" vertical="center" wrapText="1"/>
    </xf>
    <xf numFmtId="0" fontId="70" fillId="0" borderId="26" xfId="0" applyFont="1" applyBorder="1" applyAlignment="1">
      <alignment horizontal="right" vertical="center"/>
    </xf>
    <xf numFmtId="0" fontId="68" fillId="0" borderId="26" xfId="1" applyFont="1" applyFill="1" applyBorder="1" applyAlignment="1">
      <alignment horizontal="left" vertical="top"/>
    </xf>
    <xf numFmtId="0" fontId="81" fillId="0" borderId="26" xfId="0" applyFont="1" applyBorder="1" applyAlignment="1">
      <alignment horizontal="right" vertical="center"/>
    </xf>
    <xf numFmtId="0" fontId="67" fillId="40" borderId="26" xfId="1" applyFont="1" applyFill="1" applyBorder="1" applyAlignment="1">
      <alignment horizontal="left" vertical="top" wrapText="1"/>
    </xf>
    <xf numFmtId="0" fontId="82" fillId="0" borderId="26" xfId="1" applyFont="1" applyFill="1" applyBorder="1" applyAlignment="1">
      <alignment horizontal="left" vertical="top" wrapText="1"/>
    </xf>
    <xf numFmtId="164" fontId="59" fillId="4" borderId="26" xfId="0" applyNumberFormat="1" applyFont="1" applyFill="1" applyBorder="1" applyAlignment="1">
      <alignment vertical="center"/>
    </xf>
    <xf numFmtId="0" fontId="52" fillId="0" borderId="26" xfId="0" applyFont="1" applyBorder="1" applyAlignment="1">
      <alignment horizontal="center" vertical="center" wrapText="1"/>
    </xf>
    <xf numFmtId="0" fontId="52" fillId="0" borderId="26" xfId="0" applyFont="1" applyBorder="1" applyAlignment="1">
      <alignment horizontal="left" vertical="center" wrapText="1"/>
    </xf>
    <xf numFmtId="0" fontId="56" fillId="40" borderId="26" xfId="0" applyFont="1" applyFill="1" applyBorder="1" applyAlignment="1">
      <alignment horizontal="left" wrapText="1"/>
    </xf>
    <xf numFmtId="0" fontId="56" fillId="40" borderId="26" xfId="0" applyFont="1" applyFill="1" applyBorder="1" applyAlignment="1">
      <alignment wrapText="1"/>
    </xf>
    <xf numFmtId="0" fontId="67" fillId="40" borderId="26" xfId="1" applyFont="1" applyFill="1" applyBorder="1" applyAlignment="1">
      <alignment horizontal="left" vertical="center" wrapText="1"/>
    </xf>
    <xf numFmtId="164" fontId="59" fillId="40" borderId="26" xfId="0" applyNumberFormat="1" applyFont="1" applyFill="1" applyBorder="1" applyAlignment="1">
      <alignment wrapText="1"/>
    </xf>
    <xf numFmtId="0" fontId="56" fillId="28" borderId="26" xfId="0" applyFont="1" applyFill="1" applyBorder="1" applyAlignment="1">
      <alignment horizontal="left" wrapText="1"/>
    </xf>
    <xf numFmtId="0" fontId="56" fillId="28" borderId="26" xfId="0" applyFont="1" applyFill="1" applyBorder="1" applyAlignment="1">
      <alignment wrapText="1"/>
    </xf>
    <xf numFmtId="0" fontId="83" fillId="28" borderId="26" xfId="1" applyFont="1" applyFill="1" applyBorder="1" applyAlignment="1">
      <alignment horizontal="left" vertical="center" wrapText="1"/>
    </xf>
    <xf numFmtId="164" fontId="59" fillId="28" borderId="26" xfId="0" applyNumberFormat="1" applyFont="1" applyFill="1" applyBorder="1" applyAlignment="1">
      <alignment wrapText="1"/>
    </xf>
    <xf numFmtId="0" fontId="51" fillId="37" borderId="0" xfId="0" applyFont="1" applyFill="1" applyAlignment="1">
      <alignment horizontal="center"/>
    </xf>
    <xf numFmtId="0" fontId="58" fillId="37" borderId="26" xfId="0" applyFont="1" applyFill="1" applyBorder="1" applyAlignment="1">
      <alignment horizontal="left" wrapText="1"/>
    </xf>
    <xf numFmtId="0" fontId="58" fillId="37" borderId="26" xfId="0" applyFont="1" applyFill="1" applyBorder="1" applyAlignment="1">
      <alignment wrapText="1"/>
    </xf>
    <xf numFmtId="0" fontId="84" fillId="37" borderId="26" xfId="1" applyFont="1" applyFill="1" applyBorder="1" applyAlignment="1">
      <alignment horizontal="left" vertical="center" wrapText="1"/>
    </xf>
    <xf numFmtId="164" fontId="58" fillId="37" borderId="26" xfId="0" applyNumberFormat="1" applyFont="1" applyFill="1" applyBorder="1" applyAlignment="1">
      <alignment wrapText="1"/>
    </xf>
    <xf numFmtId="0" fontId="51" fillId="37" borderId="0" xfId="0" applyFont="1" applyFill="1"/>
    <xf numFmtId="0" fontId="58" fillId="37" borderId="0" xfId="0" applyFont="1" applyFill="1" applyAlignment="1">
      <alignment horizontal="center"/>
    </xf>
    <xf numFmtId="0" fontId="66" fillId="28" borderId="26" xfId="0" applyFont="1" applyFill="1" applyBorder="1" applyAlignment="1">
      <alignment horizontal="left" wrapText="1"/>
    </xf>
    <xf numFmtId="0" fontId="66" fillId="28" borderId="26" xfId="0" applyFont="1" applyFill="1" applyBorder="1" applyAlignment="1">
      <alignment wrapText="1"/>
    </xf>
    <xf numFmtId="0" fontId="69" fillId="28" borderId="26" xfId="1" applyFont="1" applyFill="1" applyBorder="1" applyAlignment="1">
      <alignment horizontal="left" vertical="center" wrapText="1"/>
    </xf>
    <xf numFmtId="164" fontId="65" fillId="28" borderId="26" xfId="0" applyNumberFormat="1" applyFont="1" applyFill="1" applyBorder="1" applyAlignment="1">
      <alignment wrapText="1"/>
    </xf>
    <xf numFmtId="0" fontId="58" fillId="37" borderId="0" xfId="0" applyFont="1" applyFill="1"/>
    <xf numFmtId="0" fontId="70" fillId="0" borderId="26" xfId="0" applyFont="1" applyFill="1" applyBorder="1" applyAlignment="1">
      <alignment horizontal="right" vertical="center" wrapText="1"/>
    </xf>
    <xf numFmtId="164" fontId="58" fillId="0" borderId="26" xfId="0" applyNumberFormat="1" applyFont="1" applyFill="1" applyBorder="1" applyAlignment="1">
      <alignment wrapText="1"/>
    </xf>
    <xf numFmtId="0" fontId="70" fillId="0" borderId="26" xfId="0" applyFont="1" applyBorder="1" applyAlignment="1">
      <alignment horizontal="right" vertical="center" wrapText="1"/>
    </xf>
    <xf numFmtId="0" fontId="61" fillId="0" borderId="26" xfId="1" applyFont="1" applyFill="1" applyBorder="1" applyAlignment="1">
      <alignment horizontal="left" vertical="center" wrapText="1"/>
    </xf>
    <xf numFmtId="0" fontId="85" fillId="2" borderId="26" xfId="0" applyFont="1" applyFill="1" applyBorder="1" applyAlignment="1">
      <alignment horizontal="right" vertical="center" wrapText="1"/>
    </xf>
    <xf numFmtId="0" fontId="66" fillId="2" borderId="26" xfId="0" applyFont="1" applyFill="1" applyBorder="1" applyAlignment="1">
      <alignment wrapText="1"/>
    </xf>
    <xf numFmtId="0" fontId="86" fillId="2" borderId="26" xfId="1" applyFont="1" applyFill="1" applyBorder="1" applyAlignment="1">
      <alignment horizontal="left" vertical="center" wrapText="1"/>
    </xf>
    <xf numFmtId="164" fontId="62" fillId="2" borderId="26" xfId="0" applyNumberFormat="1" applyFont="1" applyFill="1" applyBorder="1" applyAlignment="1">
      <alignment wrapText="1"/>
    </xf>
    <xf numFmtId="0" fontId="87" fillId="37" borderId="26" xfId="0" applyFont="1" applyFill="1" applyBorder="1" applyAlignment="1">
      <alignment horizontal="right" vertical="center" wrapText="1"/>
    </xf>
    <xf numFmtId="0" fontId="79" fillId="37" borderId="26" xfId="1" applyFont="1" applyFill="1" applyBorder="1" applyAlignment="1">
      <alignment horizontal="left" vertical="center" wrapText="1"/>
    </xf>
    <xf numFmtId="164" fontId="79" fillId="37" borderId="26" xfId="0" applyNumberFormat="1" applyFont="1" applyFill="1" applyBorder="1" applyAlignment="1">
      <alignment wrapText="1"/>
    </xf>
    <xf numFmtId="0" fontId="61" fillId="0" borderId="26" xfId="1" applyFont="1" applyFill="1" applyBorder="1" applyAlignment="1">
      <alignment horizontal="left" vertical="top" wrapText="1"/>
    </xf>
    <xf numFmtId="164" fontId="79" fillId="0" borderId="26" xfId="0" applyNumberFormat="1" applyFont="1" applyFill="1" applyBorder="1" applyAlignment="1">
      <alignment wrapText="1"/>
    </xf>
    <xf numFmtId="0" fontId="52" fillId="2" borderId="26" xfId="0" applyFont="1" applyFill="1" applyBorder="1" applyAlignment="1">
      <alignment horizontal="center" vertical="center" wrapText="1"/>
    </xf>
    <xf numFmtId="0" fontId="51" fillId="2" borderId="26" xfId="0" applyFont="1" applyFill="1" applyBorder="1" applyAlignment="1">
      <alignment wrapText="1"/>
    </xf>
    <xf numFmtId="0" fontId="83" fillId="2" borderId="26" xfId="1" applyFont="1" applyFill="1" applyBorder="1" applyAlignment="1">
      <alignment horizontal="left" vertical="top" wrapText="1"/>
    </xf>
    <xf numFmtId="164" fontId="65" fillId="2" borderId="26" xfId="0" applyNumberFormat="1" applyFont="1" applyFill="1" applyBorder="1" applyAlignment="1">
      <alignment wrapText="1"/>
    </xf>
    <xf numFmtId="0" fontId="52" fillId="37" borderId="26" xfId="0" applyFont="1" applyFill="1" applyBorder="1" applyAlignment="1">
      <alignment horizontal="center" vertical="center" wrapText="1"/>
    </xf>
    <xf numFmtId="0" fontId="68" fillId="37" borderId="26" xfId="1" applyFont="1" applyFill="1" applyBorder="1" applyAlignment="1">
      <alignment horizontal="left" vertical="top" wrapText="1"/>
    </xf>
    <xf numFmtId="164" fontId="55" fillId="4" borderId="26" xfId="0" applyNumberFormat="1" applyFont="1" applyFill="1" applyBorder="1" applyAlignment="1">
      <alignment horizontal="right" vertical="center"/>
    </xf>
    <xf numFmtId="164" fontId="58" fillId="0" borderId="0" xfId="0" applyNumberFormat="1" applyFont="1" applyBorder="1"/>
    <xf numFmtId="0" fontId="88" fillId="47" borderId="0" xfId="0" applyFont="1" applyFill="1" applyAlignment="1">
      <alignment horizontal="left" vertical="center"/>
    </xf>
    <xf numFmtId="164" fontId="89" fillId="47" borderId="0" xfId="0" applyNumberFormat="1" applyFont="1" applyFill="1" applyBorder="1" applyAlignment="1">
      <alignment horizontal="right" vertical="center"/>
    </xf>
    <xf numFmtId="0" fontId="52" fillId="48" borderId="0" xfId="0" applyFont="1" applyFill="1" applyAlignment="1">
      <alignment horizontal="left"/>
    </xf>
    <xf numFmtId="164" fontId="65" fillId="48" borderId="0" xfId="0" applyNumberFormat="1" applyFont="1" applyFill="1" applyBorder="1"/>
    <xf numFmtId="0" fontId="90" fillId="4" borderId="0" xfId="0" applyFont="1" applyFill="1" applyAlignment="1">
      <alignment horizontal="left" vertical="center"/>
    </xf>
    <xf numFmtId="164" fontId="91" fillId="4" borderId="0" xfId="0" applyNumberFormat="1" applyFont="1" applyFill="1" applyBorder="1"/>
    <xf numFmtId="0" fontId="25" fillId="0" borderId="0" xfId="0" applyFont="1" applyBorder="1" applyAlignment="1">
      <alignment horizontal="left" vertical="center" wrapText="1"/>
    </xf>
    <xf numFmtId="49" fontId="74" fillId="0" borderId="0" xfId="2" applyNumberFormat="1" applyFont="1" applyFill="1" applyBorder="1" applyAlignment="1">
      <alignment horizontal="left" wrapText="1"/>
    </xf>
  </cellXfs>
  <cellStyles count="5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" xfId="47" builtinId="23"/>
    <cellStyle name="Check Cell 2" xfId="29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26" xfId="48"/>
    <cellStyle name="Normal 31" xfId="49"/>
    <cellStyle name="Note 2" xfId="41"/>
    <cellStyle name="Obično_List1" xfId="2"/>
    <cellStyle name="Output 2" xfId="42"/>
    <cellStyle name="Percen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9"/>
  <sheetViews>
    <sheetView topLeftCell="A64" zoomScale="115" zoomScaleNormal="115" workbookViewId="0">
      <selection activeCell="E89" sqref="E89"/>
    </sheetView>
  </sheetViews>
  <sheetFormatPr defaultRowHeight="12.75" x14ac:dyDescent="0.25"/>
  <cols>
    <col min="1" max="1" width="9.140625" style="1"/>
    <col min="2" max="2" width="15" style="1" customWidth="1"/>
    <col min="3" max="3" width="52.5703125" style="46" customWidth="1"/>
    <col min="4" max="6" width="16.85546875" style="16" customWidth="1"/>
    <col min="7" max="7" width="18.28515625" style="16" customWidth="1"/>
    <col min="8" max="9" width="9.140625" style="1"/>
    <col min="10" max="10" width="10.28515625" style="1" bestFit="1" customWidth="1"/>
    <col min="11" max="16384" width="9.140625" style="1"/>
  </cols>
  <sheetData>
    <row r="1" spans="2:11" ht="13.5" thickBot="1" x14ac:dyDescent="0.3"/>
    <row r="2" spans="2:11" ht="43.5" customHeight="1" thickBot="1" x14ac:dyDescent="0.3">
      <c r="B2" s="148" t="s">
        <v>175</v>
      </c>
      <c r="C2" s="149"/>
      <c r="D2" s="149"/>
      <c r="E2" s="149"/>
      <c r="F2" s="149"/>
      <c r="G2" s="150"/>
    </row>
    <row r="4" spans="2:11" ht="38.25" x14ac:dyDescent="0.25">
      <c r="B4" s="2" t="s">
        <v>0</v>
      </c>
      <c r="C4" s="2" t="s">
        <v>1</v>
      </c>
      <c r="D4" s="101" t="s">
        <v>176</v>
      </c>
      <c r="E4" s="101" t="s">
        <v>177</v>
      </c>
      <c r="F4" s="101" t="s">
        <v>157</v>
      </c>
      <c r="G4" s="3" t="s">
        <v>178</v>
      </c>
    </row>
    <row r="5" spans="2:11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  <c r="G5" s="4">
        <v>6</v>
      </c>
    </row>
    <row r="6" spans="2:11" x14ac:dyDescent="0.25">
      <c r="C6" s="1"/>
      <c r="D6" s="4"/>
      <c r="E6" s="4"/>
      <c r="F6" s="4"/>
      <c r="G6" s="4"/>
    </row>
    <row r="7" spans="2:11" s="8" customFormat="1" ht="14.25" customHeight="1" x14ac:dyDescent="0.25">
      <c r="B7" s="5">
        <v>41</v>
      </c>
      <c r="C7" s="6" t="s">
        <v>13</v>
      </c>
      <c r="D7" s="7">
        <f>D9+D20+D33+D38+D43+D58+D62+D64</f>
        <v>5855798</v>
      </c>
      <c r="E7" s="7">
        <f>E9+E20+E33+E38+E43+E58+E62+E64</f>
        <v>6623186</v>
      </c>
      <c r="F7" s="7">
        <f>E7-D7</f>
        <v>767388</v>
      </c>
      <c r="G7" s="98">
        <f>E7/D7*100</f>
        <v>113.10475532113642</v>
      </c>
    </row>
    <row r="8" spans="2:11" x14ac:dyDescent="0.25">
      <c r="G8" s="14"/>
      <c r="K8" s="114"/>
    </row>
    <row r="9" spans="2:11" ht="14.25" x14ac:dyDescent="0.25">
      <c r="B9" s="9">
        <v>411</v>
      </c>
      <c r="C9" s="10" t="s">
        <v>14</v>
      </c>
      <c r="D9" s="11">
        <f>D11+D14</f>
        <v>1012028</v>
      </c>
      <c r="E9" s="11">
        <f>E11+E14+E17+E18</f>
        <v>1096000</v>
      </c>
      <c r="F9" s="11">
        <f>E9-D9</f>
        <v>83972</v>
      </c>
      <c r="G9" s="93">
        <f>E9/D9*100</f>
        <v>108.29739888619683</v>
      </c>
      <c r="K9" s="114"/>
    </row>
    <row r="10" spans="2:11" s="13" customFormat="1" x14ac:dyDescent="0.25">
      <c r="B10" s="1"/>
      <c r="D10" s="14"/>
      <c r="E10" s="14"/>
      <c r="F10" s="14"/>
      <c r="G10" s="14"/>
      <c r="K10" s="114"/>
    </row>
    <row r="11" spans="2:11" s="13" customFormat="1" x14ac:dyDescent="0.25">
      <c r="B11" s="1">
        <v>411100</v>
      </c>
      <c r="C11" s="15" t="s">
        <v>15</v>
      </c>
      <c r="D11" s="16">
        <f>D12+D13</f>
        <v>882751</v>
      </c>
      <c r="E11" s="16">
        <f>E12+E13</f>
        <v>995000</v>
      </c>
      <c r="F11" s="16">
        <f>E11-D11</f>
        <v>112249</v>
      </c>
      <c r="G11" s="14">
        <f>E11/D11*100</f>
        <v>112.71581680451226</v>
      </c>
    </row>
    <row r="12" spans="2:11" s="13" customFormat="1" x14ac:dyDescent="0.25">
      <c r="B12" s="17"/>
      <c r="C12" s="13" t="s">
        <v>16</v>
      </c>
      <c r="D12" s="14">
        <v>532299</v>
      </c>
      <c r="E12" s="14">
        <v>632000</v>
      </c>
      <c r="F12" s="16">
        <f>E12-D12</f>
        <v>99701</v>
      </c>
      <c r="G12" s="14">
        <f t="shared" ref="G12:G18" si="0">E12/D12*100</f>
        <v>118.73026250284144</v>
      </c>
    </row>
    <row r="13" spans="2:11" s="17" customFormat="1" x14ac:dyDescent="0.25">
      <c r="C13" s="13" t="s">
        <v>17</v>
      </c>
      <c r="D13" s="14">
        <v>350452</v>
      </c>
      <c r="E13" s="14">
        <v>363000</v>
      </c>
      <c r="F13" s="16">
        <f t="shared" ref="F13:F16" si="1">E13-D13</f>
        <v>12548</v>
      </c>
      <c r="G13" s="14">
        <f t="shared" si="0"/>
        <v>103.58051887277003</v>
      </c>
    </row>
    <row r="14" spans="2:11" x14ac:dyDescent="0.25">
      <c r="B14" s="1">
        <v>411200</v>
      </c>
      <c r="C14" s="15" t="s">
        <v>18</v>
      </c>
      <c r="D14" s="16">
        <f>D15+D16</f>
        <v>129277</v>
      </c>
      <c r="E14" s="16">
        <f>E15+E16</f>
        <v>90700</v>
      </c>
      <c r="F14" s="16">
        <f t="shared" si="1"/>
        <v>-38577</v>
      </c>
      <c r="G14" s="14">
        <f t="shared" si="0"/>
        <v>70.159425110421807</v>
      </c>
    </row>
    <row r="15" spans="2:11" s="17" customFormat="1" x14ac:dyDescent="0.25">
      <c r="C15" s="13" t="s">
        <v>19</v>
      </c>
      <c r="D15" s="14">
        <v>77954</v>
      </c>
      <c r="E15" s="14">
        <v>57600</v>
      </c>
      <c r="F15" s="16">
        <f t="shared" si="1"/>
        <v>-20354</v>
      </c>
      <c r="G15" s="14">
        <f t="shared" si="0"/>
        <v>73.889729840675272</v>
      </c>
    </row>
    <row r="16" spans="2:11" s="17" customFormat="1" x14ac:dyDescent="0.25">
      <c r="C16" s="356" t="s">
        <v>20</v>
      </c>
      <c r="D16" s="14">
        <v>51323</v>
      </c>
      <c r="E16" s="14">
        <v>33100</v>
      </c>
      <c r="F16" s="16">
        <f t="shared" si="1"/>
        <v>-18223</v>
      </c>
      <c r="G16" s="14">
        <f t="shared" si="0"/>
        <v>64.493501938701954</v>
      </c>
      <c r="J16" s="18"/>
    </row>
    <row r="17" spans="2:10" ht="28.5" x14ac:dyDescent="0.2">
      <c r="B17" s="1">
        <v>411300</v>
      </c>
      <c r="C17" s="357" t="s">
        <v>262</v>
      </c>
      <c r="D17" s="16">
        <v>0</v>
      </c>
      <c r="E17" s="16">
        <f>'ОРГАНИЗАЦИОНА 6'!F101</f>
        <v>3700</v>
      </c>
      <c r="F17" s="16">
        <f>E17-D17</f>
        <v>3700</v>
      </c>
      <c r="G17" s="14"/>
      <c r="J17" s="4"/>
    </row>
    <row r="18" spans="2:10" ht="28.5" x14ac:dyDescent="0.2">
      <c r="B18" s="1">
        <v>411400</v>
      </c>
      <c r="C18" s="357" t="s">
        <v>263</v>
      </c>
      <c r="D18" s="16">
        <v>0</v>
      </c>
      <c r="E18" s="16">
        <f>'ОРГАНИЗАЦИОНА 6'!F102</f>
        <v>6600</v>
      </c>
      <c r="F18" s="16">
        <f>E18-D18</f>
        <v>6600</v>
      </c>
      <c r="G18" s="14"/>
      <c r="J18" s="4"/>
    </row>
    <row r="19" spans="2:10" x14ac:dyDescent="0.25">
      <c r="C19" s="13"/>
      <c r="G19" s="14"/>
      <c r="J19" s="4"/>
    </row>
    <row r="20" spans="2:10" x14ac:dyDescent="0.25">
      <c r="B20" s="9">
        <v>412</v>
      </c>
      <c r="C20" s="19" t="s">
        <v>21</v>
      </c>
      <c r="D20" s="12">
        <f>D22+D23+D24+D25+D26+D27+D28+D29+D30</f>
        <v>1648870</v>
      </c>
      <c r="E20" s="12">
        <f>E22+E23+E24+E25+E26+E27+E28+E29+E30</f>
        <v>2604286</v>
      </c>
      <c r="F20" s="12">
        <f>E20-D20</f>
        <v>955416</v>
      </c>
      <c r="G20" s="93">
        <f>E20/D20*100</f>
        <v>157.94368264326476</v>
      </c>
      <c r="J20" s="4"/>
    </row>
    <row r="21" spans="2:10" x14ac:dyDescent="0.25">
      <c r="C21" s="13"/>
      <c r="G21" s="14"/>
      <c r="J21" s="4"/>
    </row>
    <row r="22" spans="2:10" x14ac:dyDescent="0.25">
      <c r="B22" s="1">
        <v>412100</v>
      </c>
      <c r="C22" s="15" t="s">
        <v>2</v>
      </c>
      <c r="D22" s="16">
        <v>178000</v>
      </c>
      <c r="E22" s="16">
        <f>'ОРГАНИЗАЦИОНА 6'!F8+'ОРГАНИЗАЦИОНА 6'!F104</f>
        <v>179500</v>
      </c>
      <c r="F22" s="16">
        <f>E22-D22</f>
        <v>1500</v>
      </c>
      <c r="G22" s="14">
        <f>E22/D22*100</f>
        <v>100.84269662921348</v>
      </c>
      <c r="J22" s="4"/>
    </row>
    <row r="23" spans="2:10" ht="25.5" x14ac:dyDescent="0.25">
      <c r="B23" s="1">
        <v>412200</v>
      </c>
      <c r="C23" s="15" t="s">
        <v>22</v>
      </c>
      <c r="D23" s="16">
        <v>97070</v>
      </c>
      <c r="E23" s="16">
        <f>'ОРГАНИЗАЦИОНА 6'!F35+'ОРГАНИЗАЦИОНА 6'!F106+'ОРГАНИЗАЦИОНА 6'!F222</f>
        <v>110286</v>
      </c>
      <c r="F23" s="16">
        <f t="shared" ref="F23:F30" si="2">E23-D23</f>
        <v>13216</v>
      </c>
      <c r="G23" s="14">
        <f t="shared" ref="G23:G30" si="3">E23/D23*100</f>
        <v>113.61491707015557</v>
      </c>
      <c r="J23" s="4"/>
    </row>
    <row r="24" spans="2:10" x14ac:dyDescent="0.25">
      <c r="B24" s="1">
        <v>412300</v>
      </c>
      <c r="C24" s="15" t="s">
        <v>23</v>
      </c>
      <c r="D24" s="16">
        <v>32300</v>
      </c>
      <c r="E24" s="16">
        <f>'ОРГАНИЗАЦИОНА 6'!F10+'ОРГАНИЗАЦИОНА 6'!F42+'ОРГАНИЗАЦИОНА 6'!F105+'ОРГАНИЗАЦИОНА 6'!F107</f>
        <v>34500</v>
      </c>
      <c r="F24" s="16">
        <f t="shared" si="2"/>
        <v>2200</v>
      </c>
      <c r="G24" s="14">
        <f t="shared" si="3"/>
        <v>106.8111455108359</v>
      </c>
      <c r="J24" s="4"/>
    </row>
    <row r="25" spans="2:10" x14ac:dyDescent="0.25">
      <c r="B25" s="1">
        <v>412400</v>
      </c>
      <c r="C25" s="15" t="s">
        <v>24</v>
      </c>
      <c r="D25" s="16">
        <v>2000</v>
      </c>
      <c r="E25" s="16">
        <f>'ОРГАНИЗАЦИОНА 6'!F89</f>
        <v>400</v>
      </c>
      <c r="F25" s="16">
        <f t="shared" si="2"/>
        <v>-1600</v>
      </c>
      <c r="G25" s="14">
        <f t="shared" si="3"/>
        <v>20</v>
      </c>
      <c r="J25" s="4"/>
    </row>
    <row r="26" spans="2:10" x14ac:dyDescent="0.25">
      <c r="B26" s="1">
        <v>412500</v>
      </c>
      <c r="C26" s="15" t="s">
        <v>25</v>
      </c>
      <c r="D26" s="16">
        <v>254000</v>
      </c>
      <c r="E26" s="16">
        <f>'ОРГАНИЗАЦИОНА 6'!F45+'ОРГАНИЗАЦИОНА 6'!F224</f>
        <v>741900</v>
      </c>
      <c r="F26" s="16">
        <f t="shared" si="2"/>
        <v>487900</v>
      </c>
      <c r="G26" s="14">
        <f t="shared" si="3"/>
        <v>292.08661417322833</v>
      </c>
      <c r="J26" s="4"/>
    </row>
    <row r="27" spans="2:10" x14ac:dyDescent="0.25">
      <c r="B27" s="1">
        <v>412600</v>
      </c>
      <c r="C27" s="15" t="s">
        <v>3</v>
      </c>
      <c r="D27" s="16">
        <v>29500</v>
      </c>
      <c r="E27" s="16">
        <f>'ОРГАНИЗАЦИОНА 6'!F12+'ОРГАНИЗАЦИОНА 6'!F47+'ОРГАНИЗАЦИОНА 6'!F81+'ОРГАНИЗАЦИОНА 6'!F90</f>
        <v>35000</v>
      </c>
      <c r="F27" s="16">
        <f t="shared" si="2"/>
        <v>5500</v>
      </c>
      <c r="G27" s="14">
        <f t="shared" si="3"/>
        <v>118.64406779661016</v>
      </c>
      <c r="J27" s="4"/>
    </row>
    <row r="28" spans="2:10" x14ac:dyDescent="0.25">
      <c r="B28" s="1">
        <v>412700</v>
      </c>
      <c r="C28" s="15" t="s">
        <v>6</v>
      </c>
      <c r="D28" s="16">
        <v>326000</v>
      </c>
      <c r="E28" s="16">
        <f>'ОРГАНИЗАЦИОНА 6'!F15+'ОРГАНИЗАЦИОНА 6'!F49+'ОРГАНИЗАЦИОНА 6'!F82+'ОРГАНИЗАЦИОНА 6'!F91+'ОРГАНИЗАЦИОНА 6'!F108+'ОРГАНИЗАЦИОНА 6'!F208+'ОРГАНИЗАЦИОНА 6'!F230+'ОРГАНИЗАЦИОНА 6'!F145</f>
        <v>478200</v>
      </c>
      <c r="F28" s="16">
        <f t="shared" si="2"/>
        <v>152200</v>
      </c>
      <c r="G28" s="14">
        <f t="shared" si="3"/>
        <v>146.68711656441718</v>
      </c>
      <c r="J28" s="4"/>
    </row>
    <row r="29" spans="2:10" x14ac:dyDescent="0.25">
      <c r="B29" s="1">
        <v>412800</v>
      </c>
      <c r="C29" s="15" t="s">
        <v>26</v>
      </c>
      <c r="D29" s="16">
        <v>372000</v>
      </c>
      <c r="E29" s="16">
        <f>'ОРГАНИЗАЦИОНА 6'!F233</f>
        <v>527000</v>
      </c>
      <c r="F29" s="16">
        <f t="shared" si="2"/>
        <v>155000</v>
      </c>
      <c r="G29" s="14">
        <f t="shared" si="3"/>
        <v>141.66666666666669</v>
      </c>
    </row>
    <row r="30" spans="2:10" x14ac:dyDescent="0.25">
      <c r="B30" s="1">
        <v>412900</v>
      </c>
      <c r="C30" s="15" t="s">
        <v>4</v>
      </c>
      <c r="D30" s="16">
        <v>358000</v>
      </c>
      <c r="E30" s="16">
        <f>'ОРГАНИЗАЦИОНА 6'!F18+'ОРГАНИЗАЦИОНА 6'!F64+'ОРГАНИЗАЦИОНА 6'!F83+'ОРГАНИЗАЦИОНА 6'!F92+'ОРГАНИЗАЦИОНА 6'!F109+'ОРГАНИЗАЦИОНА 6'!F110+'ОРГАНИЗАЦИОНА 6'!F111+'ОРГАНИЗАЦИОНА 6'!F112+'ОРГАНИЗАЦИОНА 6'!F131</f>
        <v>497500</v>
      </c>
      <c r="F30" s="16">
        <f t="shared" si="2"/>
        <v>139500</v>
      </c>
      <c r="G30" s="14">
        <f t="shared" si="3"/>
        <v>138.96648044692736</v>
      </c>
    </row>
    <row r="31" spans="2:10" x14ac:dyDescent="0.25">
      <c r="G31" s="14"/>
    </row>
    <row r="32" spans="2:10" x14ac:dyDescent="0.25">
      <c r="G32" s="14"/>
    </row>
    <row r="33" spans="2:7" s="17" customFormat="1" ht="25.5" x14ac:dyDescent="0.25">
      <c r="B33" s="9">
        <v>413</v>
      </c>
      <c r="C33" s="10" t="s">
        <v>27</v>
      </c>
      <c r="D33" s="12">
        <f>D35+D36</f>
        <v>0</v>
      </c>
      <c r="E33" s="12">
        <f>E35+E36</f>
        <v>0</v>
      </c>
      <c r="F33" s="12">
        <f>E33-D33</f>
        <v>0</v>
      </c>
      <c r="G33" s="93"/>
    </row>
    <row r="34" spans="2:7" s="17" customFormat="1" x14ac:dyDescent="0.25">
      <c r="C34" s="13"/>
      <c r="D34" s="16"/>
      <c r="E34" s="16"/>
      <c r="F34" s="16"/>
      <c r="G34" s="14"/>
    </row>
    <row r="35" spans="2:7" s="21" customFormat="1" ht="25.5" x14ac:dyDescent="0.25">
      <c r="B35" s="21">
        <v>413300</v>
      </c>
      <c r="C35" s="15" t="s">
        <v>28</v>
      </c>
      <c r="D35" s="16">
        <v>0</v>
      </c>
      <c r="E35" s="16">
        <v>0</v>
      </c>
      <c r="F35" s="16">
        <f>E35-D35</f>
        <v>0</v>
      </c>
      <c r="G35" s="14"/>
    </row>
    <row r="36" spans="2:7" s="21" customFormat="1" x14ac:dyDescent="0.25">
      <c r="B36" s="21">
        <v>413900</v>
      </c>
      <c r="C36" s="15" t="s">
        <v>29</v>
      </c>
      <c r="D36" s="16">
        <v>0</v>
      </c>
      <c r="E36" s="16">
        <v>0</v>
      </c>
      <c r="F36" s="16">
        <f>E36-D36</f>
        <v>0</v>
      </c>
      <c r="G36" s="14"/>
    </row>
    <row r="37" spans="2:7" s="8" customFormat="1" ht="14.25" x14ac:dyDescent="0.25">
      <c r="C37" s="23"/>
      <c r="D37" s="16"/>
      <c r="E37" s="16"/>
      <c r="F37" s="16"/>
      <c r="G37" s="14"/>
    </row>
    <row r="38" spans="2:7" s="21" customFormat="1" x14ac:dyDescent="0.25">
      <c r="B38" s="9">
        <v>414</v>
      </c>
      <c r="C38" s="19" t="s">
        <v>30</v>
      </c>
      <c r="D38" s="12">
        <f>D40+D41</f>
        <v>345000</v>
      </c>
      <c r="E38" s="12">
        <f>E40+E41</f>
        <v>391000</v>
      </c>
      <c r="F38" s="12">
        <f>E38-D38</f>
        <v>46000</v>
      </c>
      <c r="G38" s="93">
        <f>E38/D38*100</f>
        <v>113.33333333333333</v>
      </c>
    </row>
    <row r="39" spans="2:7" s="21" customFormat="1" x14ac:dyDescent="0.25">
      <c r="C39" s="15"/>
      <c r="D39" s="16"/>
      <c r="E39" s="16"/>
      <c r="F39" s="16"/>
      <c r="G39" s="14"/>
    </row>
    <row r="40" spans="2:7" s="21" customFormat="1" x14ac:dyDescent="0.25">
      <c r="B40" s="21">
        <v>414100</v>
      </c>
      <c r="C40" s="15" t="s">
        <v>31</v>
      </c>
      <c r="D40" s="16">
        <v>105000</v>
      </c>
      <c r="E40" s="16">
        <f>'ОРГАНИЗАЦИОНА 6'!F148</f>
        <v>150000</v>
      </c>
      <c r="F40" s="16">
        <f>E40-D40</f>
        <v>45000</v>
      </c>
      <c r="G40" s="14">
        <f>E40/D40*100</f>
        <v>142.85714285714286</v>
      </c>
    </row>
    <row r="41" spans="2:7" s="21" customFormat="1" x14ac:dyDescent="0.25">
      <c r="B41" s="21">
        <v>414100</v>
      </c>
      <c r="C41" s="15" t="s">
        <v>32</v>
      </c>
      <c r="D41" s="16">
        <v>240000</v>
      </c>
      <c r="E41" s="16">
        <f>'ОРГАНИЗАЦИОНА 6'!F149</f>
        <v>241000</v>
      </c>
      <c r="F41" s="16">
        <f>E41-D41</f>
        <v>1000</v>
      </c>
      <c r="G41" s="14">
        <f>E41/D41*100</f>
        <v>100.41666666666667</v>
      </c>
    </row>
    <row r="42" spans="2:7" s="17" customFormat="1" x14ac:dyDescent="0.25">
      <c r="C42" s="13"/>
      <c r="D42" s="16"/>
      <c r="E42" s="16"/>
      <c r="F42" s="16"/>
      <c r="G42" s="14"/>
    </row>
    <row r="43" spans="2:7" s="17" customFormat="1" x14ac:dyDescent="0.25">
      <c r="B43" s="9">
        <v>415</v>
      </c>
      <c r="C43" s="19" t="s">
        <v>33</v>
      </c>
      <c r="D43" s="12">
        <f>D45</f>
        <v>1722900</v>
      </c>
      <c r="E43" s="12">
        <f>E45</f>
        <v>1418900</v>
      </c>
      <c r="F43" s="12">
        <f>E43-D43</f>
        <v>-304000</v>
      </c>
      <c r="G43" s="93">
        <f>E43/D43*100</f>
        <v>82.355331127749722</v>
      </c>
    </row>
    <row r="44" spans="2:7" s="17" customFormat="1" x14ac:dyDescent="0.25">
      <c r="C44" s="13"/>
      <c r="D44" s="16"/>
      <c r="E44" s="16"/>
      <c r="F44" s="16"/>
      <c r="G44" s="14"/>
    </row>
    <row r="45" spans="2:7" s="21" customFormat="1" x14ac:dyDescent="0.25">
      <c r="B45" s="21">
        <v>415200</v>
      </c>
      <c r="C45" s="15" t="s">
        <v>34</v>
      </c>
      <c r="D45" s="115">
        <v>1722900</v>
      </c>
      <c r="E45" s="115">
        <f>'ОРГАНИЗАЦИОНА 6'!F136+'ОРГАНИЗАЦИОНА 6'!F153+'ОРГАНИЗАЦИОНА 6'!F244</f>
        <v>1418900</v>
      </c>
      <c r="F45" s="116">
        <f>E45-D45</f>
        <v>-304000</v>
      </c>
      <c r="G45" s="14">
        <f>E45/D45*100</f>
        <v>82.355331127749722</v>
      </c>
    </row>
    <row r="46" spans="2:7" s="17" customFormat="1" x14ac:dyDescent="0.25">
      <c r="C46" s="13" t="s">
        <v>35</v>
      </c>
      <c r="D46" s="16"/>
      <c r="E46" s="16"/>
      <c r="F46" s="16"/>
      <c r="G46" s="14"/>
    </row>
    <row r="47" spans="2:7" s="17" customFormat="1" x14ac:dyDescent="0.25">
      <c r="C47" s="13" t="s">
        <v>36</v>
      </c>
      <c r="D47" s="16"/>
      <c r="E47" s="16"/>
      <c r="F47" s="16"/>
      <c r="G47" s="14"/>
    </row>
    <row r="48" spans="2:7" s="17" customFormat="1" x14ac:dyDescent="0.25">
      <c r="C48" s="13" t="s">
        <v>37</v>
      </c>
      <c r="D48" s="16"/>
      <c r="E48" s="16"/>
      <c r="F48" s="16"/>
      <c r="G48" s="14"/>
    </row>
    <row r="49" spans="2:7" s="17" customFormat="1" x14ac:dyDescent="0.25">
      <c r="C49" s="13" t="s">
        <v>38</v>
      </c>
      <c r="D49" s="16"/>
      <c r="E49" s="16"/>
      <c r="F49" s="16"/>
      <c r="G49" s="14"/>
    </row>
    <row r="50" spans="2:7" s="17" customFormat="1" ht="25.5" x14ac:dyDescent="0.25">
      <c r="C50" s="13" t="s">
        <v>39</v>
      </c>
      <c r="D50" s="16"/>
      <c r="E50" s="16"/>
      <c r="F50" s="16"/>
      <c r="G50" s="14"/>
    </row>
    <row r="51" spans="2:7" s="17" customFormat="1" x14ac:dyDescent="0.25">
      <c r="C51" s="13" t="s">
        <v>40</v>
      </c>
      <c r="D51" s="16"/>
      <c r="E51" s="16"/>
      <c r="F51" s="16"/>
      <c r="G51" s="14"/>
    </row>
    <row r="52" spans="2:7" s="17" customFormat="1" x14ac:dyDescent="0.25">
      <c r="C52" s="13" t="s">
        <v>41</v>
      </c>
      <c r="D52" s="16"/>
      <c r="E52" s="16"/>
      <c r="F52" s="16"/>
      <c r="G52" s="14"/>
    </row>
    <row r="53" spans="2:7" s="17" customFormat="1" x14ac:dyDescent="0.25">
      <c r="C53" s="13" t="s">
        <v>42</v>
      </c>
      <c r="D53" s="16"/>
      <c r="E53" s="16"/>
      <c r="F53" s="16"/>
      <c r="G53" s="14"/>
    </row>
    <row r="54" spans="2:7" s="17" customFormat="1" x14ac:dyDescent="0.25">
      <c r="C54" s="13" t="s">
        <v>43</v>
      </c>
      <c r="D54" s="16"/>
      <c r="E54" s="16"/>
      <c r="F54" s="16"/>
      <c r="G54" s="14"/>
    </row>
    <row r="55" spans="2:7" s="17" customFormat="1" x14ac:dyDescent="0.25">
      <c r="C55" s="13" t="s">
        <v>44</v>
      </c>
      <c r="D55" s="16"/>
      <c r="E55" s="16"/>
      <c r="F55" s="16"/>
      <c r="G55" s="14"/>
    </row>
    <row r="56" spans="2:7" s="17" customFormat="1" x14ac:dyDescent="0.25">
      <c r="C56" s="13" t="s">
        <v>45</v>
      </c>
      <c r="D56" s="16"/>
      <c r="E56" s="16"/>
      <c r="F56" s="16"/>
      <c r="G56" s="14"/>
    </row>
    <row r="57" spans="2:7" s="17" customFormat="1" x14ac:dyDescent="0.25">
      <c r="C57" s="13"/>
      <c r="D57" s="16"/>
      <c r="E57" s="16"/>
      <c r="F57" s="16"/>
      <c r="G57" s="14"/>
    </row>
    <row r="58" spans="2:7" s="21" customFormat="1" x14ac:dyDescent="0.25">
      <c r="B58" s="9">
        <v>416</v>
      </c>
      <c r="C58" s="19" t="s">
        <v>46</v>
      </c>
      <c r="D58" s="12">
        <f>D60</f>
        <v>1100000</v>
      </c>
      <c r="E58" s="12">
        <f>E60</f>
        <v>1107000</v>
      </c>
      <c r="F58" s="12">
        <f>E58-D58</f>
        <v>7000</v>
      </c>
      <c r="G58" s="93">
        <f>E58/D58*100</f>
        <v>100.63636363636364</v>
      </c>
    </row>
    <row r="59" spans="2:7" s="17" customFormat="1" x14ac:dyDescent="0.25">
      <c r="C59" s="13"/>
      <c r="D59" s="16"/>
      <c r="E59" s="16"/>
      <c r="F59" s="16"/>
      <c r="G59" s="14"/>
    </row>
    <row r="60" spans="2:7" ht="25.5" x14ac:dyDescent="0.25">
      <c r="B60" s="1">
        <v>416100</v>
      </c>
      <c r="C60" s="15" t="s">
        <v>47</v>
      </c>
      <c r="D60" s="115">
        <v>1100000</v>
      </c>
      <c r="E60" s="115">
        <f>'ОРГАНИЗАЦИОНА 6'!F67+'ОРГАНИЗАЦИОНА 6'!F151</f>
        <v>1107000</v>
      </c>
      <c r="F60" s="116">
        <f>E60-D60</f>
        <v>7000</v>
      </c>
      <c r="G60" s="115">
        <f>E60/D60*100</f>
        <v>100.63636363636364</v>
      </c>
    </row>
    <row r="61" spans="2:7" x14ac:dyDescent="0.25">
      <c r="C61" s="15"/>
      <c r="D61" s="100"/>
      <c r="E61" s="100"/>
      <c r="F61" s="100"/>
      <c r="G61" s="14"/>
    </row>
    <row r="62" spans="2:7" x14ac:dyDescent="0.25">
      <c r="B62" s="9">
        <v>419</v>
      </c>
      <c r="C62" s="107" t="s">
        <v>159</v>
      </c>
      <c r="D62" s="12">
        <v>20000</v>
      </c>
      <c r="E62" s="12">
        <f>'ОРГАНИЗАЦИОНА 6'!F66</f>
        <v>4000</v>
      </c>
      <c r="F62" s="117">
        <f>E62-D62</f>
        <v>-16000</v>
      </c>
      <c r="G62" s="93">
        <f>E62/D62*100</f>
        <v>20</v>
      </c>
    </row>
    <row r="63" spans="2:7" x14ac:dyDescent="0.25">
      <c r="C63" s="15"/>
      <c r="G63" s="14"/>
    </row>
    <row r="64" spans="2:7" x14ac:dyDescent="0.25">
      <c r="B64" s="9">
        <v>480</v>
      </c>
      <c r="C64" s="107" t="s">
        <v>162</v>
      </c>
      <c r="D64" s="12">
        <v>7000</v>
      </c>
      <c r="E64" s="12">
        <f>'ОРГАНИЗАЦИОНА 6'!F114</f>
        <v>2000</v>
      </c>
      <c r="F64" s="12">
        <f>E64-D64</f>
        <v>-5000</v>
      </c>
      <c r="G64" s="93"/>
    </row>
    <row r="65" spans="2:7" x14ac:dyDescent="0.25">
      <c r="C65" s="15"/>
      <c r="G65" s="14"/>
    </row>
    <row r="66" spans="2:7" ht="14.25" x14ac:dyDescent="0.25">
      <c r="B66" s="25" t="s">
        <v>48</v>
      </c>
      <c r="C66" s="26" t="s">
        <v>10</v>
      </c>
      <c r="D66" s="47">
        <v>110000</v>
      </c>
      <c r="E66" s="47">
        <v>0</v>
      </c>
      <c r="F66" s="47">
        <f>E66-D66:D67</f>
        <v>-110000</v>
      </c>
      <c r="G66" s="96">
        <v>0</v>
      </c>
    </row>
    <row r="67" spans="2:7" ht="22.5" customHeight="1" x14ac:dyDescent="0.25">
      <c r="C67" s="15"/>
      <c r="G67" s="14"/>
    </row>
    <row r="68" spans="2:7" s="17" customFormat="1" ht="14.25" customHeight="1" x14ac:dyDescent="0.25">
      <c r="B68" s="5">
        <v>51</v>
      </c>
      <c r="C68" s="6" t="s">
        <v>49</v>
      </c>
      <c r="D68" s="27">
        <f>D70+D79+D83</f>
        <v>3026000</v>
      </c>
      <c r="E68" s="27">
        <f>E70+E79+E83</f>
        <v>3169935</v>
      </c>
      <c r="F68" s="27">
        <f>E68-D68</f>
        <v>143935</v>
      </c>
      <c r="G68" s="98">
        <f>E68/D68*100</f>
        <v>104.75660938532715</v>
      </c>
    </row>
    <row r="69" spans="2:7" s="17" customFormat="1" ht="14.25" customHeight="1" x14ac:dyDescent="0.25">
      <c r="C69" s="13"/>
      <c r="D69" s="16"/>
      <c r="E69" s="16"/>
      <c r="F69" s="16"/>
      <c r="G69" s="14"/>
    </row>
    <row r="70" spans="2:7" s="17" customFormat="1" ht="14.25" customHeight="1" x14ac:dyDescent="0.25">
      <c r="B70" s="28">
        <v>511</v>
      </c>
      <c r="C70" s="29" t="s">
        <v>50</v>
      </c>
      <c r="D70" s="12">
        <f>D72+D73+D74+D75+D76+D77</f>
        <v>2936000</v>
      </c>
      <c r="E70" s="12">
        <f>E72+E73+E74+E75+E76+E77</f>
        <v>3097835</v>
      </c>
      <c r="F70" s="12">
        <f>E70-D70</f>
        <v>161835</v>
      </c>
      <c r="G70" s="93">
        <f>E70/D70*100</f>
        <v>105.51209128065395</v>
      </c>
    </row>
    <row r="71" spans="2:7" s="17" customFormat="1" ht="14.25" customHeight="1" x14ac:dyDescent="0.25">
      <c r="C71" s="13"/>
      <c r="D71" s="16"/>
      <c r="E71" s="16"/>
      <c r="F71" s="16"/>
      <c r="G71" s="14"/>
    </row>
    <row r="72" spans="2:7" s="21" customFormat="1" ht="14.25" customHeight="1" x14ac:dyDescent="0.25">
      <c r="B72" s="118">
        <v>511100</v>
      </c>
      <c r="C72" s="119" t="s">
        <v>51</v>
      </c>
      <c r="D72" s="115">
        <v>2710000</v>
      </c>
      <c r="E72" s="115">
        <f>'ОРГАНИЗАЦИОНА 6'!F248+'ОРГАНИЗАЦИОНА 6'!F249+'ОРГАНИЗАЦИОНА 6'!F253+'ОРГАНИЗАЦИОНА 6'!F257+'ОРГАНИЗАЦИОНА 6'!F251</f>
        <v>2456035</v>
      </c>
      <c r="F72" s="120">
        <f>E72-D72</f>
        <v>-253965</v>
      </c>
      <c r="G72" s="115">
        <f>E72/D72*100</f>
        <v>90.62859778597786</v>
      </c>
    </row>
    <row r="73" spans="2:7" s="21" customFormat="1" ht="25.5" customHeight="1" x14ac:dyDescent="0.25">
      <c r="B73" s="118">
        <v>511200</v>
      </c>
      <c r="C73" s="119" t="s">
        <v>52</v>
      </c>
      <c r="D73" s="115">
        <v>58000</v>
      </c>
      <c r="E73" s="115">
        <f>'ОРГАНИЗАЦИОНА 6'!F77+'ОРГАНИЗАЦИОНА 6'!F250+'ОРГАНИЗАЦИОНА 6'!F254+'ОРГАНИЗАЦИОНА 6'!F259+'ОРГАНИЗАЦИОНА 6'!F260</f>
        <v>180000</v>
      </c>
      <c r="F73" s="116">
        <f t="shared" ref="F73:F77" si="4">E73-D73</f>
        <v>122000</v>
      </c>
      <c r="G73" s="115">
        <f t="shared" ref="G73:G77" si="5">E73/D73*100</f>
        <v>310.34482758620692</v>
      </c>
    </row>
    <row r="74" spans="2:7" s="21" customFormat="1" ht="14.25" customHeight="1" x14ac:dyDescent="0.25">
      <c r="B74" s="118">
        <v>511300</v>
      </c>
      <c r="C74" s="119" t="s">
        <v>53</v>
      </c>
      <c r="D74" s="115">
        <v>97000</v>
      </c>
      <c r="E74" s="115">
        <f>'ОРГАНИЗАЦИОНА 6'!F26+'ОРГАНИЗАЦИОНА 6'!F85+'ОРГАНИЗАЦИОНА 6'!F86+'ОРГАНИЗАЦИОНА 6'!F117+'ОРГАНИЗАЦИОНА 6'!F118+'ОРГАНИЗАЦИОНА 6'!F120+'ОРГАНИЗАЦИОНА 6'!F121+'ОРГАНИЗАЦИОНА 6'!F122+'ОРГАНИЗАЦИОНА 6'!F123</f>
        <v>446800</v>
      </c>
      <c r="F74" s="116">
        <f t="shared" si="4"/>
        <v>349800</v>
      </c>
      <c r="G74" s="115">
        <f t="shared" si="5"/>
        <v>460.61855670103091</v>
      </c>
    </row>
    <row r="75" spans="2:7" s="21" customFormat="1" ht="14.25" customHeight="1" x14ac:dyDescent="0.25">
      <c r="B75" s="118">
        <v>511400</v>
      </c>
      <c r="C75" s="119" t="s">
        <v>54</v>
      </c>
      <c r="D75" s="115">
        <v>0</v>
      </c>
      <c r="E75" s="115">
        <v>0</v>
      </c>
      <c r="F75" s="116">
        <f t="shared" si="4"/>
        <v>0</v>
      </c>
      <c r="G75" s="115"/>
    </row>
    <row r="76" spans="2:7" s="21" customFormat="1" ht="14.25" customHeight="1" x14ac:dyDescent="0.25">
      <c r="B76" s="118">
        <v>511500</v>
      </c>
      <c r="C76" s="119" t="s">
        <v>55</v>
      </c>
      <c r="D76" s="115">
        <v>0</v>
      </c>
      <c r="E76" s="115">
        <v>0</v>
      </c>
      <c r="F76" s="116">
        <f t="shared" si="4"/>
        <v>0</v>
      </c>
      <c r="G76" s="115"/>
    </row>
    <row r="77" spans="2:7" s="21" customFormat="1" ht="14.25" customHeight="1" x14ac:dyDescent="0.25">
      <c r="B77" s="118">
        <v>511700</v>
      </c>
      <c r="C77" s="119" t="s">
        <v>56</v>
      </c>
      <c r="D77" s="115">
        <v>71000</v>
      </c>
      <c r="E77" s="115">
        <f>'ОРГАНИЗАЦИОНА 6'!F119</f>
        <v>15000</v>
      </c>
      <c r="F77" s="116">
        <f t="shared" si="4"/>
        <v>-56000</v>
      </c>
      <c r="G77" s="115">
        <f t="shared" si="5"/>
        <v>21.12676056338028</v>
      </c>
    </row>
    <row r="78" spans="2:7" s="17" customFormat="1" ht="14.25" customHeight="1" x14ac:dyDescent="0.25">
      <c r="C78" s="13"/>
      <c r="D78" s="16"/>
      <c r="E78" s="16"/>
      <c r="F78" s="16"/>
      <c r="G78" s="14"/>
    </row>
    <row r="79" spans="2:7" ht="14.25" customHeight="1" x14ac:dyDescent="0.25">
      <c r="B79" s="9">
        <v>513</v>
      </c>
      <c r="C79" s="19" t="s">
        <v>57</v>
      </c>
      <c r="D79" s="12">
        <f>D81</f>
        <v>80000</v>
      </c>
      <c r="E79" s="12">
        <f>E81</f>
        <v>57100</v>
      </c>
      <c r="F79" s="12">
        <f>F81</f>
        <v>-22900</v>
      </c>
      <c r="G79" s="93">
        <f>E79/D79*100</f>
        <v>71.375</v>
      </c>
    </row>
    <row r="80" spans="2:7" s="17" customFormat="1" ht="14.25" customHeight="1" x14ac:dyDescent="0.25">
      <c r="C80" s="13"/>
      <c r="D80" s="16"/>
      <c r="E80" s="16"/>
      <c r="F80" s="16"/>
      <c r="G80" s="14"/>
    </row>
    <row r="81" spans="2:7" s="21" customFormat="1" ht="14.25" customHeight="1" x14ac:dyDescent="0.25">
      <c r="B81" s="21">
        <v>513100</v>
      </c>
      <c r="C81" s="15" t="s">
        <v>58</v>
      </c>
      <c r="D81" s="115">
        <v>80000</v>
      </c>
      <c r="E81" s="115">
        <f>'ОРГАНИЗАЦИОНА 6'!F213</f>
        <v>57100</v>
      </c>
      <c r="F81" s="115">
        <f>E81-D81</f>
        <v>-22900</v>
      </c>
      <c r="G81" s="115">
        <f>E81/D81*100</f>
        <v>71.375</v>
      </c>
    </row>
    <row r="82" spans="2:7" s="17" customFormat="1" ht="14.25" customHeight="1" x14ac:dyDescent="0.25">
      <c r="C82" s="13"/>
      <c r="D82" s="16"/>
      <c r="E82" s="16"/>
      <c r="F82" s="16"/>
      <c r="G82" s="14"/>
    </row>
    <row r="83" spans="2:7" ht="24.75" customHeight="1" x14ac:dyDescent="0.25">
      <c r="B83" s="9">
        <v>516</v>
      </c>
      <c r="C83" s="19" t="s">
        <v>59</v>
      </c>
      <c r="D83" s="12">
        <f>D85</f>
        <v>10000</v>
      </c>
      <c r="E83" s="12">
        <f>E85</f>
        <v>15000</v>
      </c>
      <c r="F83" s="12">
        <f>E83-D83</f>
        <v>5000</v>
      </c>
      <c r="G83" s="93">
        <f>E83/D83*100</f>
        <v>150</v>
      </c>
    </row>
    <row r="84" spans="2:7" s="17" customFormat="1" ht="14.25" customHeight="1" x14ac:dyDescent="0.25">
      <c r="C84" s="13"/>
      <c r="D84" s="16"/>
      <c r="E84" s="16"/>
      <c r="F84" s="16"/>
      <c r="G84" s="14"/>
    </row>
    <row r="85" spans="2:7" s="21" customFormat="1" ht="14.25" customHeight="1" x14ac:dyDescent="0.25">
      <c r="B85" s="118">
        <v>516100</v>
      </c>
      <c r="C85" s="119" t="s">
        <v>60</v>
      </c>
      <c r="D85" s="115">
        <v>10000</v>
      </c>
      <c r="E85" s="115">
        <f>'ОРГАНИЗАЦИОНА 6'!F124</f>
        <v>15000</v>
      </c>
      <c r="F85" s="115">
        <f>E85-D85</f>
        <v>5000</v>
      </c>
      <c r="G85" s="115">
        <f>E85/D85*100</f>
        <v>150</v>
      </c>
    </row>
    <row r="86" spans="2:7" s="17" customFormat="1" ht="14.25" customHeight="1" x14ac:dyDescent="0.25">
      <c r="C86" s="13"/>
      <c r="D86" s="16"/>
      <c r="E86" s="16"/>
      <c r="F86" s="16"/>
      <c r="G86" s="14"/>
    </row>
    <row r="87" spans="2:7" s="17" customFormat="1" ht="14.25" customHeight="1" x14ac:dyDescent="0.25">
      <c r="C87" s="13"/>
      <c r="D87" s="16"/>
      <c r="E87" s="16"/>
      <c r="F87" s="16"/>
      <c r="G87" s="14"/>
    </row>
    <row r="88" spans="2:7" s="17" customFormat="1" ht="14.25" customHeight="1" x14ac:dyDescent="0.25">
      <c r="B88" s="30"/>
      <c r="C88" s="31" t="s">
        <v>5</v>
      </c>
      <c r="D88" s="33">
        <f>D68+D66+D7</f>
        <v>8991798</v>
      </c>
      <c r="E88" s="33">
        <f>E68+E66+E7</f>
        <v>9793121</v>
      </c>
      <c r="F88" s="33">
        <f>E88-D88</f>
        <v>801323</v>
      </c>
      <c r="G88" s="91">
        <v>0</v>
      </c>
    </row>
    <row r="89" spans="2:7" s="17" customFormat="1" ht="14.25" customHeight="1" x14ac:dyDescent="0.25">
      <c r="C89" s="13"/>
      <c r="D89" s="14"/>
      <c r="E89" s="14"/>
      <c r="F89" s="14"/>
      <c r="G89" s="14"/>
    </row>
    <row r="90" spans="2:7" s="17" customFormat="1" x14ac:dyDescent="0.25">
      <c r="C90" s="13"/>
      <c r="D90" s="14"/>
      <c r="E90" s="14"/>
      <c r="F90" s="14"/>
      <c r="G90" s="14"/>
    </row>
    <row r="91" spans="2:7" s="17" customFormat="1" ht="14.25" x14ac:dyDescent="0.25">
      <c r="B91" s="34"/>
      <c r="C91" s="34"/>
      <c r="D91" s="35"/>
      <c r="E91" s="35"/>
      <c r="F91" s="35"/>
      <c r="G91" s="35"/>
    </row>
    <row r="92" spans="2:7" s="17" customFormat="1" x14ac:dyDescent="0.25">
      <c r="B92" s="36"/>
      <c r="C92" s="37"/>
      <c r="D92" s="38"/>
      <c r="E92" s="38"/>
      <c r="F92" s="38"/>
      <c r="G92" s="38"/>
    </row>
    <row r="93" spans="2:7" s="17" customFormat="1" ht="15" customHeight="1" x14ac:dyDescent="0.25">
      <c r="B93" s="34"/>
      <c r="C93" s="34"/>
      <c r="D93" s="39"/>
      <c r="E93" s="39"/>
      <c r="F93" s="39"/>
      <c r="G93" s="39"/>
    </row>
    <row r="94" spans="2:7" s="17" customFormat="1" x14ac:dyDescent="0.25">
      <c r="B94" s="36"/>
      <c r="C94" s="37"/>
      <c r="D94" s="38"/>
      <c r="E94" s="38"/>
      <c r="F94" s="38"/>
      <c r="G94" s="38"/>
    </row>
    <row r="95" spans="2:7" x14ac:dyDescent="0.25">
      <c r="B95" s="40"/>
      <c r="C95" s="41"/>
      <c r="D95" s="38"/>
      <c r="E95" s="38"/>
      <c r="F95" s="38"/>
      <c r="G95" s="38"/>
    </row>
    <row r="96" spans="2:7" s="17" customFormat="1" x14ac:dyDescent="0.25">
      <c r="B96" s="36"/>
      <c r="C96" s="37"/>
      <c r="D96" s="38"/>
      <c r="E96" s="38"/>
      <c r="F96" s="38"/>
      <c r="G96" s="38"/>
    </row>
    <row r="97" spans="2:7" s="17" customFormat="1" x14ac:dyDescent="0.25">
      <c r="B97" s="34"/>
      <c r="C97" s="34"/>
      <c r="D97" s="39"/>
      <c r="E97" s="39"/>
      <c r="F97" s="39"/>
      <c r="G97" s="39"/>
    </row>
    <row r="98" spans="2:7" s="17" customFormat="1" x14ac:dyDescent="0.25">
      <c r="B98" s="36"/>
      <c r="C98" s="37"/>
      <c r="D98" s="38"/>
      <c r="E98" s="38"/>
      <c r="F98" s="38"/>
      <c r="G98" s="38"/>
    </row>
    <row r="99" spans="2:7" s="17" customFormat="1" x14ac:dyDescent="0.25">
      <c r="B99" s="40"/>
      <c r="C99" s="41"/>
      <c r="D99" s="38"/>
      <c r="E99" s="38"/>
      <c r="F99" s="38"/>
      <c r="G99" s="38"/>
    </row>
    <row r="100" spans="2:7" s="17" customFormat="1" x14ac:dyDescent="0.25">
      <c r="B100" s="36"/>
      <c r="C100" s="37"/>
      <c r="D100" s="38"/>
      <c r="E100" s="38"/>
      <c r="F100" s="38"/>
      <c r="G100" s="38"/>
    </row>
    <row r="101" spans="2:7" s="17" customFormat="1" ht="15.75" x14ac:dyDescent="0.25">
      <c r="B101" s="34"/>
      <c r="C101" s="34"/>
      <c r="D101" s="42"/>
      <c r="E101" s="42"/>
      <c r="F101" s="42"/>
      <c r="G101" s="42"/>
    </row>
    <row r="102" spans="2:7" s="43" customFormat="1" x14ac:dyDescent="0.25">
      <c r="B102" s="40"/>
      <c r="C102" s="41"/>
      <c r="D102" s="39"/>
      <c r="E102" s="39"/>
      <c r="F102" s="39"/>
      <c r="G102" s="39"/>
    </row>
    <row r="103" spans="2:7" s="43" customFormat="1" x14ac:dyDescent="0.25">
      <c r="B103" s="40"/>
      <c r="C103" s="41"/>
      <c r="D103" s="39"/>
      <c r="E103" s="39"/>
      <c r="F103" s="39"/>
      <c r="G103" s="39"/>
    </row>
    <row r="104" spans="2:7" s="43" customFormat="1" x14ac:dyDescent="0.25">
      <c r="B104" s="40"/>
      <c r="C104" s="37"/>
      <c r="D104" s="38"/>
      <c r="E104" s="38"/>
      <c r="F104" s="38"/>
      <c r="G104" s="38"/>
    </row>
    <row r="105" spans="2:7" s="43" customFormat="1" x14ac:dyDescent="0.25">
      <c r="B105" s="40"/>
      <c r="C105" s="41"/>
      <c r="D105" s="39"/>
      <c r="E105" s="39"/>
      <c r="F105" s="39"/>
      <c r="G105" s="39"/>
    </row>
    <row r="106" spans="2:7" s="17" customFormat="1" x14ac:dyDescent="0.25">
      <c r="B106" s="36"/>
      <c r="C106" s="37"/>
      <c r="D106" s="38"/>
      <c r="E106" s="38"/>
      <c r="F106" s="38"/>
      <c r="G106" s="38"/>
    </row>
    <row r="107" spans="2:7" s="45" customFormat="1" ht="15.75" x14ac:dyDescent="0.25">
      <c r="B107" s="44"/>
      <c r="C107" s="44"/>
      <c r="D107" s="42"/>
      <c r="E107" s="42"/>
      <c r="F107" s="42"/>
      <c r="G107" s="42"/>
    </row>
    <row r="108" spans="2:7" s="17" customFormat="1" x14ac:dyDescent="0.25">
      <c r="C108" s="13"/>
      <c r="D108" s="14"/>
      <c r="E108" s="14"/>
      <c r="F108" s="14"/>
      <c r="G108" s="14"/>
    </row>
    <row r="109" spans="2:7" s="17" customFormat="1" x14ac:dyDescent="0.25">
      <c r="C109" s="13"/>
      <c r="D109" s="14"/>
      <c r="E109" s="14"/>
      <c r="F109" s="14"/>
      <c r="G109" s="14"/>
    </row>
    <row r="110" spans="2:7" s="17" customFormat="1" x14ac:dyDescent="0.25">
      <c r="C110" s="13"/>
      <c r="D110" s="14"/>
      <c r="E110" s="14"/>
      <c r="F110" s="14"/>
      <c r="G110" s="14"/>
    </row>
    <row r="111" spans="2:7" s="17" customFormat="1" x14ac:dyDescent="0.25">
      <c r="C111" s="13"/>
      <c r="D111" s="14"/>
      <c r="E111" s="14"/>
      <c r="F111" s="14"/>
      <c r="G111" s="14"/>
    </row>
    <row r="112" spans="2:7" s="17" customFormat="1" x14ac:dyDescent="0.25">
      <c r="C112" s="13"/>
      <c r="D112" s="14"/>
      <c r="E112" s="14"/>
      <c r="F112" s="14"/>
      <c r="G112" s="14"/>
    </row>
    <row r="113" spans="3:7" s="17" customFormat="1" x14ac:dyDescent="0.25">
      <c r="C113" s="13"/>
      <c r="D113" s="14"/>
      <c r="E113" s="14"/>
      <c r="F113" s="14"/>
      <c r="G113" s="14"/>
    </row>
    <row r="114" spans="3:7" s="17" customFormat="1" x14ac:dyDescent="0.25">
      <c r="C114" s="13"/>
      <c r="D114" s="14"/>
      <c r="E114" s="14"/>
      <c r="F114" s="14"/>
      <c r="G114" s="14"/>
    </row>
    <row r="115" spans="3:7" s="17" customFormat="1" x14ac:dyDescent="0.25">
      <c r="C115" s="13"/>
      <c r="D115" s="14"/>
      <c r="E115" s="14"/>
      <c r="F115" s="14"/>
      <c r="G115" s="14"/>
    </row>
    <row r="116" spans="3:7" s="17" customFormat="1" x14ac:dyDescent="0.25">
      <c r="C116" s="13"/>
      <c r="D116" s="14"/>
      <c r="E116" s="14"/>
      <c r="F116" s="14"/>
      <c r="G116" s="14"/>
    </row>
    <row r="117" spans="3:7" s="17" customFormat="1" x14ac:dyDescent="0.25">
      <c r="C117" s="13"/>
      <c r="D117" s="14"/>
      <c r="E117" s="14"/>
      <c r="F117" s="14"/>
      <c r="G117" s="14"/>
    </row>
    <row r="118" spans="3:7" s="17" customFormat="1" x14ac:dyDescent="0.25">
      <c r="C118" s="13"/>
      <c r="D118" s="14"/>
      <c r="E118" s="14"/>
      <c r="F118" s="14"/>
      <c r="G118" s="14"/>
    </row>
    <row r="119" spans="3:7" s="17" customFormat="1" x14ac:dyDescent="0.25">
      <c r="C119" s="13"/>
      <c r="D119" s="14"/>
      <c r="E119" s="14"/>
      <c r="F119" s="14"/>
      <c r="G119" s="14"/>
    </row>
  </sheetData>
  <mergeCells count="1">
    <mergeCell ref="B2:G2"/>
  </mergeCells>
  <pageMargins left="0.23622047244094499" right="0.23622047244094499" top="0.74803149606299202" bottom="0.74803149606299202" header="0.31496062992126" footer="0.31496062992126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2"/>
  <sheetViews>
    <sheetView zoomScaleNormal="100" workbookViewId="0">
      <selection activeCell="E45" sqref="E45"/>
    </sheetView>
  </sheetViews>
  <sheetFormatPr defaultRowHeight="12.75" x14ac:dyDescent="0.25"/>
  <cols>
    <col min="1" max="1" width="9.140625" style="1"/>
    <col min="2" max="2" width="15" style="1" customWidth="1"/>
    <col min="3" max="3" width="61" style="46" customWidth="1"/>
    <col min="4" max="7" width="16.85546875" style="16" customWidth="1"/>
    <col min="8" max="9" width="9.140625" style="1"/>
    <col min="10" max="10" width="10.28515625" style="1" bestFit="1" customWidth="1"/>
    <col min="11" max="16384" width="9.140625" style="1"/>
  </cols>
  <sheetData>
    <row r="2" spans="2:7" ht="43.5" customHeight="1" x14ac:dyDescent="0.25">
      <c r="B2" s="153" t="s">
        <v>179</v>
      </c>
      <c r="C2" s="154"/>
      <c r="D2" s="154"/>
      <c r="E2" s="154"/>
      <c r="F2" s="154"/>
      <c r="G2" s="154"/>
    </row>
    <row r="4" spans="2:7" ht="38.25" x14ac:dyDescent="0.25">
      <c r="B4" s="2" t="s">
        <v>0</v>
      </c>
      <c r="C4" s="2" t="s">
        <v>1</v>
      </c>
      <c r="D4" s="3" t="s">
        <v>176</v>
      </c>
      <c r="E4" s="3" t="s">
        <v>177</v>
      </c>
      <c r="F4" s="3" t="s">
        <v>157</v>
      </c>
      <c r="G4" s="3" t="s">
        <v>178</v>
      </c>
    </row>
    <row r="5" spans="2:7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  <c r="G5" s="4">
        <v>6</v>
      </c>
    </row>
    <row r="6" spans="2:7" ht="14.25" x14ac:dyDescent="0.25">
      <c r="B6" s="151" t="s">
        <v>61</v>
      </c>
      <c r="C6" s="151"/>
      <c r="D6" s="7">
        <f>D8+D11+D16+D18</f>
        <v>2111298</v>
      </c>
      <c r="E6" s="7">
        <f>E8+E11+E16+E18+E13</f>
        <v>2155300</v>
      </c>
      <c r="F6" s="7">
        <f>E6-D6</f>
        <v>44002</v>
      </c>
      <c r="G6" s="7">
        <f>E6/D6*100</f>
        <v>102.08412076362504</v>
      </c>
    </row>
    <row r="7" spans="2:7" ht="14.25" x14ac:dyDescent="0.25">
      <c r="C7" s="46" t="s">
        <v>161</v>
      </c>
      <c r="F7" s="104"/>
    </row>
    <row r="8" spans="2:7" ht="14.25" x14ac:dyDescent="0.25">
      <c r="B8" s="1">
        <v>713</v>
      </c>
      <c r="C8" s="46" t="s">
        <v>62</v>
      </c>
      <c r="D8" s="16">
        <f>D9+D10</f>
        <v>311000</v>
      </c>
      <c r="E8" s="16">
        <f>E9+E10</f>
        <v>283000</v>
      </c>
      <c r="F8" s="111">
        <f>E8-D8</f>
        <v>-28000</v>
      </c>
      <c r="G8" s="14">
        <f>E8/D8*100</f>
        <v>90.9967845659164</v>
      </c>
    </row>
    <row r="9" spans="2:7" s="13" customFormat="1" ht="14.25" x14ac:dyDescent="0.25">
      <c r="B9" s="1"/>
      <c r="C9" s="13" t="s">
        <v>63</v>
      </c>
      <c r="D9" s="14">
        <v>11000</v>
      </c>
      <c r="E9" s="14">
        <v>13000</v>
      </c>
      <c r="F9" s="110">
        <f>E9-D9</f>
        <v>2000</v>
      </c>
      <c r="G9" s="14">
        <f t="shared" ref="G9:G18" si="0">E9/D9*100</f>
        <v>118.18181818181819</v>
      </c>
    </row>
    <row r="10" spans="2:7" s="13" customFormat="1" ht="14.25" x14ac:dyDescent="0.25">
      <c r="B10" s="1"/>
      <c r="C10" s="13" t="s">
        <v>64</v>
      </c>
      <c r="D10" s="14">
        <v>300000</v>
      </c>
      <c r="E10" s="14">
        <v>270000</v>
      </c>
      <c r="F10" s="110">
        <f t="shared" ref="F10:F18" si="1">E10-D10</f>
        <v>-30000</v>
      </c>
      <c r="G10" s="14">
        <f t="shared" si="0"/>
        <v>90</v>
      </c>
    </row>
    <row r="11" spans="2:7" s="46" customFormat="1" ht="14.25" x14ac:dyDescent="0.25">
      <c r="B11" s="1">
        <v>714</v>
      </c>
      <c r="C11" s="46" t="s">
        <v>65</v>
      </c>
      <c r="D11" s="16">
        <f>D12</f>
        <v>31000</v>
      </c>
      <c r="E11" s="16">
        <f>E12</f>
        <v>50000</v>
      </c>
      <c r="F11" s="111">
        <f t="shared" si="1"/>
        <v>19000</v>
      </c>
      <c r="G11" s="112">
        <f t="shared" si="0"/>
        <v>161.29032258064515</v>
      </c>
    </row>
    <row r="12" spans="2:7" s="17" customFormat="1" ht="14.25" x14ac:dyDescent="0.25">
      <c r="B12" s="1"/>
      <c r="C12" s="13" t="s">
        <v>66</v>
      </c>
      <c r="D12" s="14">
        <v>31000</v>
      </c>
      <c r="E12" s="14">
        <v>50000</v>
      </c>
      <c r="F12" s="110">
        <f t="shared" si="1"/>
        <v>19000</v>
      </c>
      <c r="G12" s="14">
        <f t="shared" si="0"/>
        <v>161.29032258064515</v>
      </c>
    </row>
    <row r="13" spans="2:7" s="137" customFormat="1" ht="14.25" x14ac:dyDescent="0.25">
      <c r="B13" s="137">
        <v>715</v>
      </c>
      <c r="C13" s="136" t="s">
        <v>180</v>
      </c>
      <c r="D13" s="112">
        <f>D14+D15</f>
        <v>0</v>
      </c>
      <c r="E13" s="112">
        <f>E14+E15</f>
        <v>11700</v>
      </c>
      <c r="F13" s="111">
        <f>E13-D13</f>
        <v>11700</v>
      </c>
      <c r="G13" s="112"/>
    </row>
    <row r="14" spans="2:7" s="17" customFormat="1" ht="14.25" x14ac:dyDescent="0.25">
      <c r="B14" s="1"/>
      <c r="C14" s="13" t="s">
        <v>181</v>
      </c>
      <c r="D14" s="14">
        <v>0</v>
      </c>
      <c r="E14" s="14">
        <v>9500</v>
      </c>
      <c r="F14" s="110">
        <f>E14-D14</f>
        <v>9500</v>
      </c>
      <c r="G14" s="14"/>
    </row>
    <row r="15" spans="2:7" s="17" customFormat="1" ht="14.25" x14ac:dyDescent="0.25">
      <c r="B15" s="1"/>
      <c r="C15" s="13" t="s">
        <v>182</v>
      </c>
      <c r="D15" s="14">
        <v>0</v>
      </c>
      <c r="E15" s="14">
        <v>2200</v>
      </c>
      <c r="F15" s="110">
        <f>E15-D15</f>
        <v>2200</v>
      </c>
      <c r="G15" s="14"/>
    </row>
    <row r="16" spans="2:7" ht="14.25" x14ac:dyDescent="0.25">
      <c r="B16" s="1">
        <v>717</v>
      </c>
      <c r="C16" s="46" t="s">
        <v>67</v>
      </c>
      <c r="D16" s="16">
        <f>D17</f>
        <v>1768798</v>
      </c>
      <c r="E16" s="16">
        <f>E17</f>
        <v>1810000</v>
      </c>
      <c r="F16" s="111">
        <f t="shared" si="1"/>
        <v>41202</v>
      </c>
      <c r="G16" s="14">
        <f t="shared" si="0"/>
        <v>102.32937848188431</v>
      </c>
    </row>
    <row r="17" spans="2:10" s="17" customFormat="1" ht="25.5" x14ac:dyDescent="0.25">
      <c r="B17" s="1"/>
      <c r="C17" s="13" t="s">
        <v>68</v>
      </c>
      <c r="D17" s="14">
        <v>1768798</v>
      </c>
      <c r="E17" s="14">
        <v>1810000</v>
      </c>
      <c r="F17" s="110">
        <f t="shared" si="1"/>
        <v>41202</v>
      </c>
      <c r="G17" s="14">
        <f t="shared" si="0"/>
        <v>102.32937848188431</v>
      </c>
    </row>
    <row r="18" spans="2:10" ht="14.25" x14ac:dyDescent="0.25">
      <c r="B18" s="1">
        <v>719</v>
      </c>
      <c r="C18" s="46" t="s">
        <v>69</v>
      </c>
      <c r="D18" s="16">
        <v>500</v>
      </c>
      <c r="E18" s="16">
        <v>600</v>
      </c>
      <c r="F18" s="111">
        <f t="shared" si="1"/>
        <v>100</v>
      </c>
      <c r="G18" s="14">
        <f t="shared" si="0"/>
        <v>120</v>
      </c>
      <c r="J18" s="4"/>
    </row>
    <row r="19" spans="2:10" s="17" customFormat="1" ht="14.25" x14ac:dyDescent="0.25">
      <c r="C19" s="13"/>
      <c r="D19" s="14"/>
      <c r="E19" s="14"/>
      <c r="F19" s="104"/>
      <c r="G19" s="14"/>
    </row>
    <row r="20" spans="2:10" s="17" customFormat="1" ht="14.25" x14ac:dyDescent="0.25">
      <c r="B20" s="151" t="s">
        <v>70</v>
      </c>
      <c r="C20" s="151"/>
      <c r="D20" s="7">
        <f>D22+D24+D48</f>
        <v>6670500</v>
      </c>
      <c r="E20" s="7">
        <f>E22+E24+E48+E50</f>
        <v>7268786</v>
      </c>
      <c r="F20" s="7">
        <f>E20-D20</f>
        <v>598286</v>
      </c>
      <c r="G20" s="98">
        <f>E20/D20*100</f>
        <v>108.96913274866951</v>
      </c>
    </row>
    <row r="21" spans="2:10" s="17" customFormat="1" ht="14.25" x14ac:dyDescent="0.25">
      <c r="C21" s="13"/>
      <c r="D21" s="14"/>
      <c r="E21" s="14"/>
      <c r="F21" s="104"/>
      <c r="G21" s="14"/>
    </row>
    <row r="22" spans="2:10" s="8" customFormat="1" ht="14.25" x14ac:dyDescent="0.25">
      <c r="B22" s="8">
        <v>721</v>
      </c>
      <c r="C22" s="23" t="s">
        <v>71</v>
      </c>
      <c r="D22" s="24">
        <f>D23</f>
        <v>6000</v>
      </c>
      <c r="E22" s="24">
        <f>E23</f>
        <v>10000</v>
      </c>
      <c r="F22" s="111">
        <f>E22-D22</f>
        <v>4000</v>
      </c>
      <c r="G22" s="14">
        <f>E22/D22*100</f>
        <v>166.66666666666669</v>
      </c>
    </row>
    <row r="23" spans="2:10" s="17" customFormat="1" ht="14.25" x14ac:dyDescent="0.25">
      <c r="C23" s="13" t="s">
        <v>72</v>
      </c>
      <c r="D23" s="14">
        <v>6000</v>
      </c>
      <c r="E23" s="14">
        <v>10000</v>
      </c>
      <c r="F23" s="110">
        <f t="shared" ref="F23:F50" si="2">E23-D23</f>
        <v>4000</v>
      </c>
      <c r="G23" s="14">
        <f t="shared" ref="G23:G50" si="3">E23/D23*100</f>
        <v>166.66666666666669</v>
      </c>
    </row>
    <row r="24" spans="2:10" s="8" customFormat="1" ht="14.25" x14ac:dyDescent="0.25">
      <c r="B24" s="8">
        <v>722</v>
      </c>
      <c r="C24" s="23" t="s">
        <v>73</v>
      </c>
      <c r="D24" s="24">
        <f>D25+D26+D32+D46</f>
        <v>6664200</v>
      </c>
      <c r="E24" s="24">
        <f>E25+E26+E32+E46</f>
        <v>7253886</v>
      </c>
      <c r="F24" s="111">
        <f t="shared" si="2"/>
        <v>589686</v>
      </c>
      <c r="G24" s="14">
        <f t="shared" si="3"/>
        <v>108.8485639686684</v>
      </c>
    </row>
    <row r="25" spans="2:10" s="21" customFormat="1" ht="14.25" x14ac:dyDescent="0.25">
      <c r="B25" s="21">
        <v>7221</v>
      </c>
      <c r="C25" s="15" t="s">
        <v>74</v>
      </c>
      <c r="D25" s="22">
        <v>35000</v>
      </c>
      <c r="E25" s="22">
        <v>35000</v>
      </c>
      <c r="F25" s="110">
        <f t="shared" si="2"/>
        <v>0</v>
      </c>
      <c r="G25" s="14">
        <f t="shared" si="3"/>
        <v>100</v>
      </c>
    </row>
    <row r="26" spans="2:10" s="21" customFormat="1" ht="14.25" x14ac:dyDescent="0.25">
      <c r="B26" s="21">
        <v>7223</v>
      </c>
      <c r="C26" s="15" t="s">
        <v>75</v>
      </c>
      <c r="D26" s="22">
        <v>17000</v>
      </c>
      <c r="E26" s="22">
        <v>30000</v>
      </c>
      <c r="F26" s="110">
        <f t="shared" si="2"/>
        <v>13000</v>
      </c>
      <c r="G26" s="14">
        <f t="shared" si="3"/>
        <v>176.47058823529412</v>
      </c>
    </row>
    <row r="27" spans="2:10" s="17" customFormat="1" ht="14.25" x14ac:dyDescent="0.25">
      <c r="C27" s="13" t="s">
        <v>76</v>
      </c>
      <c r="D27" s="14"/>
      <c r="E27" s="14"/>
      <c r="F27" s="110"/>
      <c r="G27" s="14"/>
    </row>
    <row r="28" spans="2:10" s="17" customFormat="1" ht="14.25" x14ac:dyDescent="0.25">
      <c r="C28" s="13" t="s">
        <v>77</v>
      </c>
      <c r="D28" s="14"/>
      <c r="E28" s="14"/>
      <c r="F28" s="110"/>
      <c r="G28" s="14"/>
    </row>
    <row r="29" spans="2:10" s="17" customFormat="1" ht="14.25" x14ac:dyDescent="0.25">
      <c r="C29" s="13" t="s">
        <v>78</v>
      </c>
      <c r="D29" s="14"/>
      <c r="E29" s="14"/>
      <c r="F29" s="110"/>
      <c r="G29" s="14"/>
    </row>
    <row r="30" spans="2:10" s="17" customFormat="1" ht="14.25" x14ac:dyDescent="0.25">
      <c r="C30" s="13" t="s">
        <v>79</v>
      </c>
      <c r="D30" s="14"/>
      <c r="E30" s="14"/>
      <c r="F30" s="110"/>
      <c r="G30" s="14"/>
    </row>
    <row r="31" spans="2:10" s="17" customFormat="1" ht="14.25" x14ac:dyDescent="0.25">
      <c r="C31" s="13" t="s">
        <v>80</v>
      </c>
      <c r="D31" s="14"/>
      <c r="E31" s="14"/>
      <c r="F31" s="110"/>
      <c r="G31" s="14"/>
    </row>
    <row r="32" spans="2:10" s="21" customFormat="1" ht="14.25" x14ac:dyDescent="0.25">
      <c r="B32" s="21">
        <v>7224</v>
      </c>
      <c r="C32" s="15" t="s">
        <v>81</v>
      </c>
      <c r="D32" s="22">
        <f>D33+D34+D35+D36+D37+D38+D39+D40+D41+D43+D44+D45</f>
        <v>6611000</v>
      </c>
      <c r="E32" s="22">
        <f>SUM(E33:E45)</f>
        <v>7180386</v>
      </c>
      <c r="F32" s="111">
        <f t="shared" si="2"/>
        <v>569386</v>
      </c>
      <c r="G32" s="14">
        <f t="shared" si="3"/>
        <v>108.61270609590076</v>
      </c>
    </row>
    <row r="33" spans="2:7" s="17" customFormat="1" ht="14.25" x14ac:dyDescent="0.25">
      <c r="C33" s="13" t="s">
        <v>82</v>
      </c>
      <c r="D33" s="14">
        <v>0</v>
      </c>
      <c r="E33" s="14">
        <v>0</v>
      </c>
      <c r="F33" s="110">
        <f t="shared" si="2"/>
        <v>0</v>
      </c>
      <c r="G33" s="14"/>
    </row>
    <row r="34" spans="2:7" s="17" customFormat="1" ht="14.25" x14ac:dyDescent="0.25">
      <c r="C34" s="13" t="s">
        <v>83</v>
      </c>
      <c r="D34" s="14">
        <v>0</v>
      </c>
      <c r="E34" s="14">
        <v>0</v>
      </c>
      <c r="F34" s="110">
        <f t="shared" si="2"/>
        <v>0</v>
      </c>
      <c r="G34" s="14"/>
    </row>
    <row r="35" spans="2:7" s="17" customFormat="1" ht="25.5" x14ac:dyDescent="0.25">
      <c r="C35" s="13" t="s">
        <v>84</v>
      </c>
      <c r="D35" s="14">
        <v>4000</v>
      </c>
      <c r="E35" s="14">
        <v>2000</v>
      </c>
      <c r="F35" s="110">
        <f t="shared" si="2"/>
        <v>-2000</v>
      </c>
      <c r="G35" s="14">
        <f t="shared" si="3"/>
        <v>50</v>
      </c>
    </row>
    <row r="36" spans="2:7" s="17" customFormat="1" ht="14.25" x14ac:dyDescent="0.25">
      <c r="C36" s="13" t="s">
        <v>85</v>
      </c>
      <c r="D36" s="14">
        <v>5000</v>
      </c>
      <c r="E36" s="14">
        <v>12000</v>
      </c>
      <c r="F36" s="110">
        <f t="shared" si="2"/>
        <v>7000</v>
      </c>
      <c r="G36" s="14">
        <f t="shared" si="3"/>
        <v>240</v>
      </c>
    </row>
    <row r="37" spans="2:7" s="17" customFormat="1" ht="14.25" x14ac:dyDescent="0.25">
      <c r="C37" s="13" t="s">
        <v>86</v>
      </c>
      <c r="D37" s="14">
        <v>11000</v>
      </c>
      <c r="E37" s="14">
        <v>27000</v>
      </c>
      <c r="F37" s="110">
        <f t="shared" si="2"/>
        <v>16000</v>
      </c>
      <c r="G37" s="14">
        <f t="shared" si="3"/>
        <v>245.45454545454547</v>
      </c>
    </row>
    <row r="38" spans="2:7" s="17" customFormat="1" ht="14.25" x14ac:dyDescent="0.25">
      <c r="C38" s="13" t="s">
        <v>87</v>
      </c>
      <c r="D38" s="14">
        <v>25000</v>
      </c>
      <c r="E38" s="14">
        <v>20000</v>
      </c>
      <c r="F38" s="110">
        <f t="shared" si="2"/>
        <v>-5000</v>
      </c>
      <c r="G38" s="14">
        <f t="shared" si="3"/>
        <v>80</v>
      </c>
    </row>
    <row r="39" spans="2:7" s="17" customFormat="1" ht="14.25" x14ac:dyDescent="0.25">
      <c r="C39" s="13" t="s">
        <v>88</v>
      </c>
      <c r="D39" s="14">
        <v>500</v>
      </c>
      <c r="E39" s="14">
        <v>500</v>
      </c>
      <c r="F39" s="110">
        <f t="shared" si="2"/>
        <v>0</v>
      </c>
      <c r="G39" s="14">
        <f t="shared" si="3"/>
        <v>100</v>
      </c>
    </row>
    <row r="40" spans="2:7" s="17" customFormat="1" ht="14.25" x14ac:dyDescent="0.25">
      <c r="C40" s="13" t="s">
        <v>89</v>
      </c>
      <c r="D40" s="14">
        <v>25000</v>
      </c>
      <c r="E40" s="14">
        <v>55000</v>
      </c>
      <c r="F40" s="110">
        <f t="shared" si="2"/>
        <v>30000</v>
      </c>
      <c r="G40" s="14">
        <f t="shared" si="3"/>
        <v>220.00000000000003</v>
      </c>
    </row>
    <row r="41" spans="2:7" s="17" customFormat="1" ht="25.5" x14ac:dyDescent="0.25">
      <c r="C41" s="13" t="s">
        <v>90</v>
      </c>
      <c r="D41" s="14">
        <v>5900000</v>
      </c>
      <c r="E41" s="14">
        <v>1622253</v>
      </c>
      <c r="F41" s="110">
        <f t="shared" si="2"/>
        <v>-4277747</v>
      </c>
      <c r="G41" s="14">
        <f t="shared" si="3"/>
        <v>27.495813559322034</v>
      </c>
    </row>
    <row r="42" spans="2:7" s="17" customFormat="1" ht="25.5" x14ac:dyDescent="0.25">
      <c r="C42" s="13" t="s">
        <v>183</v>
      </c>
      <c r="D42" s="14">
        <v>0</v>
      </c>
      <c r="E42" s="14">
        <v>4750000</v>
      </c>
      <c r="F42" s="110">
        <f t="shared" si="2"/>
        <v>4750000</v>
      </c>
      <c r="G42" s="14" t="e">
        <f t="shared" si="3"/>
        <v>#DIV/0!</v>
      </c>
    </row>
    <row r="43" spans="2:7" s="17" customFormat="1" ht="14.25" x14ac:dyDescent="0.25">
      <c r="C43" s="13" t="s">
        <v>91</v>
      </c>
      <c r="D43" s="14">
        <v>500</v>
      </c>
      <c r="E43" s="14">
        <v>500</v>
      </c>
      <c r="F43" s="110">
        <f t="shared" si="2"/>
        <v>0</v>
      </c>
      <c r="G43" s="14">
        <f t="shared" si="3"/>
        <v>100</v>
      </c>
    </row>
    <row r="44" spans="2:7" s="17" customFormat="1" ht="14.25" x14ac:dyDescent="0.25">
      <c r="C44" s="13" t="s">
        <v>92</v>
      </c>
      <c r="D44" s="14">
        <v>130000</v>
      </c>
      <c r="E44" s="14">
        <f>460000-11700</f>
        <v>448300</v>
      </c>
      <c r="F44" s="110">
        <f t="shared" si="2"/>
        <v>318300</v>
      </c>
      <c r="G44" s="14">
        <f t="shared" si="3"/>
        <v>344.84615384615387</v>
      </c>
    </row>
    <row r="45" spans="2:7" s="17" customFormat="1" ht="14.25" x14ac:dyDescent="0.25">
      <c r="C45" s="13" t="s">
        <v>105</v>
      </c>
      <c r="D45" s="14">
        <v>510000</v>
      </c>
      <c r="E45" s="14">
        <v>242833</v>
      </c>
      <c r="F45" s="110">
        <f t="shared" si="2"/>
        <v>-267167</v>
      </c>
      <c r="G45" s="14">
        <f t="shared" si="3"/>
        <v>47.614313725490199</v>
      </c>
    </row>
    <row r="46" spans="2:7" s="21" customFormat="1" ht="14.25" x14ac:dyDescent="0.25">
      <c r="B46" s="141">
        <v>7225</v>
      </c>
      <c r="C46" s="48" t="s">
        <v>93</v>
      </c>
      <c r="D46" s="16">
        <f>D47</f>
        <v>1200</v>
      </c>
      <c r="E46" s="16">
        <f>E47</f>
        <v>8500</v>
      </c>
      <c r="F46" s="111">
        <f t="shared" si="2"/>
        <v>7300</v>
      </c>
      <c r="G46" s="14">
        <f t="shared" si="3"/>
        <v>708.33333333333326</v>
      </c>
    </row>
    <row r="47" spans="2:7" s="17" customFormat="1" ht="14.25" x14ac:dyDescent="0.25">
      <c r="C47" s="13" t="s">
        <v>94</v>
      </c>
      <c r="D47" s="14">
        <v>1200</v>
      </c>
      <c r="E47" s="14">
        <v>8500</v>
      </c>
      <c r="F47" s="110">
        <f t="shared" si="2"/>
        <v>7300</v>
      </c>
      <c r="G47" s="14">
        <f t="shared" si="3"/>
        <v>708.33333333333326</v>
      </c>
    </row>
    <row r="48" spans="2:7" s="8" customFormat="1" ht="14.25" x14ac:dyDescent="0.25">
      <c r="B48" s="8">
        <v>723</v>
      </c>
      <c r="C48" s="23" t="s">
        <v>95</v>
      </c>
      <c r="D48" s="24">
        <f>D49</f>
        <v>300</v>
      </c>
      <c r="E48" s="24">
        <f>E49</f>
        <v>200</v>
      </c>
      <c r="F48" s="111">
        <f t="shared" si="2"/>
        <v>-100</v>
      </c>
      <c r="G48" s="14">
        <f t="shared" si="3"/>
        <v>66.666666666666657</v>
      </c>
    </row>
    <row r="49" spans="2:7" s="17" customFormat="1" ht="14.25" x14ac:dyDescent="0.25">
      <c r="C49" s="13" t="s">
        <v>96</v>
      </c>
      <c r="D49" s="14">
        <v>300</v>
      </c>
      <c r="E49" s="14">
        <v>200</v>
      </c>
      <c r="F49" s="110">
        <f t="shared" si="2"/>
        <v>-100</v>
      </c>
      <c r="G49" s="14">
        <f t="shared" si="3"/>
        <v>66.666666666666657</v>
      </c>
    </row>
    <row r="50" spans="2:7" s="138" customFormat="1" ht="14.25" x14ac:dyDescent="0.25">
      <c r="B50" s="142">
        <v>729</v>
      </c>
      <c r="C50" s="139" t="s">
        <v>184</v>
      </c>
      <c r="D50" s="140">
        <v>0</v>
      </c>
      <c r="E50" s="140">
        <v>4700</v>
      </c>
      <c r="F50" s="111">
        <f t="shared" si="2"/>
        <v>4700</v>
      </c>
      <c r="G50" s="140" t="e">
        <f t="shared" si="3"/>
        <v>#DIV/0!</v>
      </c>
    </row>
    <row r="51" spans="2:7" s="17" customFormat="1" ht="14.25" x14ac:dyDescent="0.25">
      <c r="C51" s="13"/>
      <c r="D51" s="14"/>
      <c r="E51" s="14"/>
      <c r="F51" s="110"/>
      <c r="G51" s="14"/>
    </row>
    <row r="52" spans="2:7" s="17" customFormat="1" ht="14.25" x14ac:dyDescent="0.25">
      <c r="C52" s="13"/>
      <c r="D52" s="14"/>
      <c r="E52" s="14"/>
      <c r="F52" s="104"/>
      <c r="G52" s="14"/>
    </row>
    <row r="53" spans="2:7" s="17" customFormat="1" ht="14.25" x14ac:dyDescent="0.25">
      <c r="B53" s="151" t="s">
        <v>97</v>
      </c>
      <c r="C53" s="151"/>
      <c r="D53" s="7">
        <f>D55+D59</f>
        <v>160000</v>
      </c>
      <c r="E53" s="7">
        <f>E55+E59</f>
        <v>170000</v>
      </c>
      <c r="F53" s="7">
        <f>E53-D53</f>
        <v>10000</v>
      </c>
      <c r="G53" s="98">
        <f>E53/D53*100</f>
        <v>106.25</v>
      </c>
    </row>
    <row r="54" spans="2:7" s="17" customFormat="1" ht="14.25" x14ac:dyDescent="0.25">
      <c r="C54" s="13"/>
      <c r="D54" s="14"/>
      <c r="E54" s="14"/>
      <c r="F54" s="104"/>
      <c r="G54" s="113"/>
    </row>
    <row r="55" spans="2:7" s="17" customFormat="1" ht="15" customHeight="1" x14ac:dyDescent="0.25">
      <c r="B55" s="155" t="s">
        <v>98</v>
      </c>
      <c r="C55" s="155"/>
      <c r="D55" s="50">
        <f>D57</f>
        <v>50000</v>
      </c>
      <c r="E55" s="50">
        <f>E57</f>
        <v>20000</v>
      </c>
      <c r="F55" s="106">
        <f>E55-D55</f>
        <v>-30000</v>
      </c>
      <c r="G55" s="95">
        <f t="shared" ref="G55:G70" si="4">E55/D55*100</f>
        <v>40</v>
      </c>
    </row>
    <row r="56" spans="2:7" s="17" customFormat="1" ht="14.25" x14ac:dyDescent="0.25">
      <c r="C56" s="13"/>
      <c r="D56" s="14"/>
      <c r="E56" s="14"/>
      <c r="F56" s="104"/>
      <c r="G56" s="113"/>
    </row>
    <row r="57" spans="2:7" ht="14.25" x14ac:dyDescent="0.25">
      <c r="B57" s="1">
        <v>731</v>
      </c>
      <c r="C57" s="46" t="s">
        <v>106</v>
      </c>
      <c r="D57" s="14">
        <v>50000</v>
      </c>
      <c r="E57" s="14">
        <v>20000</v>
      </c>
      <c r="F57" s="104">
        <f>E57-D57</f>
        <v>-30000</v>
      </c>
      <c r="G57" s="113">
        <f t="shared" si="4"/>
        <v>40</v>
      </c>
    </row>
    <row r="58" spans="2:7" s="17" customFormat="1" ht="14.25" x14ac:dyDescent="0.25">
      <c r="C58" s="13"/>
      <c r="D58" s="14"/>
      <c r="E58" s="14"/>
      <c r="F58" s="104"/>
      <c r="G58" s="113"/>
    </row>
    <row r="59" spans="2:7" s="17" customFormat="1" ht="14.25" x14ac:dyDescent="0.25">
      <c r="B59" s="155" t="s">
        <v>99</v>
      </c>
      <c r="C59" s="155"/>
      <c r="D59" s="50">
        <f>D61</f>
        <v>110000</v>
      </c>
      <c r="E59" s="50">
        <f>E61</f>
        <v>150000</v>
      </c>
      <c r="F59" s="106">
        <f>E59-D59</f>
        <v>40000</v>
      </c>
      <c r="G59" s="95">
        <f t="shared" si="4"/>
        <v>136.36363636363635</v>
      </c>
    </row>
    <row r="60" spans="2:7" s="17" customFormat="1" ht="14.25" x14ac:dyDescent="0.25">
      <c r="C60" s="13"/>
      <c r="D60" s="14"/>
      <c r="E60" s="14"/>
      <c r="F60" s="104"/>
      <c r="G60" s="113"/>
    </row>
    <row r="61" spans="2:7" s="17" customFormat="1" ht="25.5" x14ac:dyDescent="0.25">
      <c r="B61" s="1">
        <v>781</v>
      </c>
      <c r="C61" s="46" t="s">
        <v>100</v>
      </c>
      <c r="D61" s="14">
        <v>110000</v>
      </c>
      <c r="E61" s="14">
        <v>150000</v>
      </c>
      <c r="F61" s="104">
        <f>E61-D61</f>
        <v>40000</v>
      </c>
      <c r="G61" s="113">
        <f t="shared" si="4"/>
        <v>136.36363636363635</v>
      </c>
    </row>
    <row r="62" spans="2:7" s="17" customFormat="1" ht="14.25" x14ac:dyDescent="0.25">
      <c r="C62" s="13"/>
      <c r="D62" s="14"/>
      <c r="E62" s="14"/>
      <c r="F62" s="104"/>
      <c r="G62" s="113"/>
    </row>
    <row r="63" spans="2:7" s="17" customFormat="1" ht="15.75" x14ac:dyDescent="0.25">
      <c r="B63" s="151" t="s">
        <v>101</v>
      </c>
      <c r="C63" s="151"/>
      <c r="D63" s="51">
        <f>D65</f>
        <v>50000</v>
      </c>
      <c r="E63" s="51"/>
      <c r="F63" s="7">
        <v>0</v>
      </c>
      <c r="G63" s="98"/>
    </row>
    <row r="64" spans="2:7" s="43" customFormat="1" ht="14.25" x14ac:dyDescent="0.25">
      <c r="B64" s="52"/>
      <c r="C64" s="52"/>
      <c r="D64" s="20"/>
      <c r="E64" s="20"/>
      <c r="F64" s="104"/>
      <c r="G64" s="113"/>
    </row>
    <row r="65" spans="2:7" s="43" customFormat="1" ht="14.25" x14ac:dyDescent="0.25">
      <c r="B65" s="53">
        <v>811</v>
      </c>
      <c r="C65" s="52" t="s">
        <v>102</v>
      </c>
      <c r="D65" s="20">
        <f>D66</f>
        <v>50000</v>
      </c>
      <c r="E65" s="20">
        <v>0</v>
      </c>
      <c r="F65" s="104">
        <v>0</v>
      </c>
      <c r="G65" s="113"/>
    </row>
    <row r="66" spans="2:7" s="43" customFormat="1" ht="14.25" x14ac:dyDescent="0.25">
      <c r="B66" s="52"/>
      <c r="C66" s="55" t="s">
        <v>103</v>
      </c>
      <c r="D66" s="54">
        <v>50000</v>
      </c>
      <c r="E66" s="54">
        <v>0</v>
      </c>
      <c r="F66" s="104">
        <v>0</v>
      </c>
      <c r="G66" s="113"/>
    </row>
    <row r="67" spans="2:7" s="43" customFormat="1" ht="14.25" x14ac:dyDescent="0.25">
      <c r="B67" s="52"/>
      <c r="C67" s="52"/>
      <c r="D67" s="20"/>
      <c r="E67" s="20"/>
      <c r="F67" s="104"/>
      <c r="G67" s="113"/>
    </row>
    <row r="68" spans="2:7" s="43" customFormat="1" ht="14.25" x14ac:dyDescent="0.25">
      <c r="B68" s="147" t="s">
        <v>48</v>
      </c>
      <c r="C68" s="143" t="s">
        <v>185</v>
      </c>
      <c r="D68" s="144">
        <v>0</v>
      </c>
      <c r="E68" s="144">
        <v>199034.51</v>
      </c>
      <c r="F68" s="145"/>
      <c r="G68" s="146"/>
    </row>
    <row r="69" spans="2:7" s="17" customFormat="1" ht="14.25" x14ac:dyDescent="0.25">
      <c r="C69" s="13"/>
      <c r="D69" s="14"/>
      <c r="E69" s="14"/>
      <c r="F69" s="104"/>
      <c r="G69" s="113"/>
    </row>
    <row r="70" spans="2:7" s="45" customFormat="1" ht="15.75" x14ac:dyDescent="0.25">
      <c r="B70" s="152" t="s">
        <v>104</v>
      </c>
      <c r="C70" s="152"/>
      <c r="D70" s="32">
        <f>D63+D53+D20+D6</f>
        <v>8991798</v>
      </c>
      <c r="E70" s="32">
        <f>E53+E20+E6+E68</f>
        <v>9793120.5099999998</v>
      </c>
      <c r="F70" s="105">
        <f>E70-D70</f>
        <v>801322.50999999978</v>
      </c>
      <c r="G70" s="91">
        <f t="shared" si="4"/>
        <v>108.91170497824795</v>
      </c>
    </row>
    <row r="71" spans="2:7" s="17" customFormat="1" x14ac:dyDescent="0.25">
      <c r="C71" s="13"/>
      <c r="D71" s="14"/>
      <c r="E71" s="14"/>
      <c r="F71" s="14"/>
      <c r="G71" s="14"/>
    </row>
    <row r="72" spans="2:7" s="17" customFormat="1" x14ac:dyDescent="0.25">
      <c r="C72" s="13"/>
      <c r="D72" s="14"/>
      <c r="E72" s="14"/>
      <c r="F72" s="14"/>
      <c r="G72" s="14"/>
    </row>
    <row r="73" spans="2:7" s="17" customFormat="1" x14ac:dyDescent="0.25">
      <c r="C73" s="13"/>
      <c r="D73" s="14"/>
      <c r="E73" s="14"/>
      <c r="F73" s="14"/>
      <c r="G73" s="14"/>
    </row>
    <row r="74" spans="2:7" s="17" customFormat="1" x14ac:dyDescent="0.25">
      <c r="C74" s="13"/>
      <c r="D74" s="14"/>
      <c r="E74" s="14"/>
      <c r="F74" s="14"/>
      <c r="G74" s="14"/>
    </row>
    <row r="75" spans="2:7" s="17" customFormat="1" x14ac:dyDescent="0.25">
      <c r="C75" s="13"/>
      <c r="D75" s="14"/>
      <c r="E75" s="14"/>
      <c r="F75" s="14"/>
      <c r="G75" s="14"/>
    </row>
    <row r="76" spans="2:7" s="17" customFormat="1" x14ac:dyDescent="0.25">
      <c r="C76" s="13"/>
      <c r="D76" s="14"/>
      <c r="E76" s="14"/>
      <c r="F76" s="14"/>
      <c r="G76" s="14"/>
    </row>
    <row r="77" spans="2:7" s="17" customFormat="1" x14ac:dyDescent="0.25">
      <c r="C77" s="13"/>
      <c r="D77" s="14"/>
      <c r="E77" s="14"/>
      <c r="F77" s="14"/>
      <c r="G77" s="14"/>
    </row>
    <row r="78" spans="2:7" s="17" customFormat="1" x14ac:dyDescent="0.25">
      <c r="C78" s="13"/>
      <c r="D78" s="14"/>
      <c r="E78" s="14"/>
      <c r="F78" s="14"/>
      <c r="G78" s="14"/>
    </row>
    <row r="79" spans="2:7" s="17" customFormat="1" x14ac:dyDescent="0.25">
      <c r="C79" s="13"/>
      <c r="D79" s="14"/>
      <c r="E79" s="14"/>
      <c r="F79" s="14"/>
      <c r="G79" s="14"/>
    </row>
    <row r="80" spans="2:7" s="17" customFormat="1" x14ac:dyDescent="0.25">
      <c r="C80" s="13"/>
      <c r="D80" s="14"/>
      <c r="E80" s="14"/>
      <c r="F80" s="14"/>
      <c r="G80" s="14"/>
    </row>
    <row r="81" spans="3:7" s="17" customFormat="1" x14ac:dyDescent="0.25">
      <c r="C81" s="13"/>
      <c r="D81" s="14"/>
      <c r="E81" s="14"/>
      <c r="F81" s="14"/>
      <c r="G81" s="14"/>
    </row>
    <row r="82" spans="3:7" s="17" customFormat="1" x14ac:dyDescent="0.25">
      <c r="C82" s="13"/>
      <c r="D82" s="14"/>
      <c r="E82" s="14"/>
      <c r="F82" s="14"/>
      <c r="G82" s="14"/>
    </row>
  </sheetData>
  <mergeCells count="8">
    <mergeCell ref="B63:C63"/>
    <mergeCell ref="B70:C70"/>
    <mergeCell ref="B2:G2"/>
    <mergeCell ref="B6:C6"/>
    <mergeCell ref="B20:C20"/>
    <mergeCell ref="B53:C53"/>
    <mergeCell ref="B55:C55"/>
    <mergeCell ref="B59:C59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9"/>
  <sheetViews>
    <sheetView tabSelected="1" view="pageBreakPreview" topLeftCell="A229" zoomScale="60" zoomScaleNormal="100" workbookViewId="0">
      <selection activeCell="E250" sqref="E249:E250"/>
    </sheetView>
  </sheetViews>
  <sheetFormatPr defaultColWidth="9.140625" defaultRowHeight="14.25" x14ac:dyDescent="0.2"/>
  <cols>
    <col min="1" max="1" width="9.140625" style="162"/>
    <col min="2" max="3" width="9.42578125" style="165" customWidth="1"/>
    <col min="4" max="4" width="84.7109375" style="165" customWidth="1"/>
    <col min="5" max="6" width="27.5703125" style="349" customWidth="1"/>
    <col min="7" max="16384" width="9.140625" style="165"/>
  </cols>
  <sheetData>
    <row r="2" spans="1:6" ht="45" customHeight="1" x14ac:dyDescent="0.2">
      <c r="B2" s="163" t="s">
        <v>186</v>
      </c>
      <c r="C2" s="164"/>
      <c r="D2" s="164"/>
      <c r="E2" s="164"/>
      <c r="F2" s="164"/>
    </row>
    <row r="3" spans="1:6" s="170" customFormat="1" ht="31.5" x14ac:dyDescent="0.25">
      <c r="A3" s="166"/>
      <c r="B3" s="167" t="s">
        <v>0</v>
      </c>
      <c r="C3" s="167"/>
      <c r="D3" s="168" t="s">
        <v>1</v>
      </c>
      <c r="E3" s="169" t="s">
        <v>187</v>
      </c>
      <c r="F3" s="169" t="s">
        <v>188</v>
      </c>
    </row>
    <row r="4" spans="1:6" x14ac:dyDescent="0.2">
      <c r="B4" s="171">
        <v>1</v>
      </c>
      <c r="C4" s="171"/>
      <c r="D4" s="172">
        <v>2</v>
      </c>
      <c r="E4" s="173"/>
      <c r="F4" s="173"/>
    </row>
    <row r="5" spans="1:6" ht="30" customHeight="1" x14ac:dyDescent="0.2">
      <c r="B5" s="174"/>
      <c r="C5" s="174"/>
      <c r="D5" s="175" t="s">
        <v>189</v>
      </c>
      <c r="E5" s="176"/>
      <c r="F5" s="176"/>
    </row>
    <row r="6" spans="1:6" x14ac:dyDescent="0.2">
      <c r="B6" s="174"/>
      <c r="C6" s="174"/>
      <c r="D6" s="175" t="s">
        <v>190</v>
      </c>
      <c r="E6" s="176"/>
      <c r="F6" s="176"/>
    </row>
    <row r="7" spans="1:6" x14ac:dyDescent="0.2">
      <c r="B7" s="177">
        <v>410000</v>
      </c>
      <c r="C7" s="178"/>
      <c r="D7" s="178" t="s">
        <v>191</v>
      </c>
      <c r="E7" s="179">
        <f>E8+E10+E12+E15+E18</f>
        <v>274500</v>
      </c>
      <c r="F7" s="179">
        <f>F8+F10+F12+F15+F18</f>
        <v>269000</v>
      </c>
    </row>
    <row r="8" spans="1:6" x14ac:dyDescent="0.2">
      <c r="B8" s="180">
        <v>412100</v>
      </c>
      <c r="C8" s="181"/>
      <c r="D8" s="181" t="s">
        <v>2</v>
      </c>
      <c r="E8" s="182">
        <f>E9</f>
        <v>3000</v>
      </c>
      <c r="F8" s="182">
        <f>F9</f>
        <v>2000</v>
      </c>
    </row>
    <row r="9" spans="1:6" ht="28.5" x14ac:dyDescent="0.2">
      <c r="B9" s="183"/>
      <c r="C9" s="174"/>
      <c r="D9" s="184" t="s">
        <v>192</v>
      </c>
      <c r="E9" s="185">
        <v>3000</v>
      </c>
      <c r="F9" s="185">
        <v>2000</v>
      </c>
    </row>
    <row r="10" spans="1:6" s="187" customFormat="1" x14ac:dyDescent="0.2">
      <c r="A10" s="186"/>
      <c r="B10" s="180">
        <v>412300</v>
      </c>
      <c r="C10" s="181"/>
      <c r="D10" s="181" t="s">
        <v>193</v>
      </c>
      <c r="E10" s="182">
        <f>E11</f>
        <v>3500</v>
      </c>
      <c r="F10" s="182">
        <f>F11</f>
        <v>3500</v>
      </c>
    </row>
    <row r="11" spans="1:6" x14ac:dyDescent="0.2">
      <c r="B11" s="183"/>
      <c r="C11" s="174"/>
      <c r="D11" s="174" t="s">
        <v>194</v>
      </c>
      <c r="E11" s="185">
        <v>3500</v>
      </c>
      <c r="F11" s="185">
        <v>3500</v>
      </c>
    </row>
    <row r="12" spans="1:6" s="187" customFormat="1" x14ac:dyDescent="0.2">
      <c r="A12" s="186"/>
      <c r="B12" s="180">
        <v>412600</v>
      </c>
      <c r="C12" s="181"/>
      <c r="D12" s="181" t="s">
        <v>3</v>
      </c>
      <c r="E12" s="182">
        <f>E13+E14</f>
        <v>3000</v>
      </c>
      <c r="F12" s="182">
        <f>F13+F14</f>
        <v>7000</v>
      </c>
    </row>
    <row r="13" spans="1:6" x14ac:dyDescent="0.2">
      <c r="B13" s="183"/>
      <c r="C13" s="174"/>
      <c r="D13" s="174" t="s">
        <v>195</v>
      </c>
      <c r="E13" s="185">
        <v>1000</v>
      </c>
      <c r="F13" s="185">
        <v>0</v>
      </c>
    </row>
    <row r="14" spans="1:6" x14ac:dyDescent="0.2">
      <c r="B14" s="183"/>
      <c r="C14" s="174"/>
      <c r="D14" s="174" t="s">
        <v>196</v>
      </c>
      <c r="E14" s="185">
        <v>2000</v>
      </c>
      <c r="F14" s="185">
        <v>7000</v>
      </c>
    </row>
    <row r="15" spans="1:6" s="187" customFormat="1" x14ac:dyDescent="0.2">
      <c r="A15" s="186"/>
      <c r="B15" s="180">
        <v>412700</v>
      </c>
      <c r="C15" s="181"/>
      <c r="D15" s="181" t="s">
        <v>197</v>
      </c>
      <c r="E15" s="182">
        <f>E16+E17</f>
        <v>8000</v>
      </c>
      <c r="F15" s="182">
        <f>F16+F17</f>
        <v>7000</v>
      </c>
    </row>
    <row r="16" spans="1:6" x14ac:dyDescent="0.2">
      <c r="B16" s="188"/>
      <c r="C16" s="189"/>
      <c r="D16" s="189" t="s">
        <v>198</v>
      </c>
      <c r="E16" s="185">
        <v>7000</v>
      </c>
      <c r="F16" s="185">
        <v>7000</v>
      </c>
    </row>
    <row r="17" spans="1:6" x14ac:dyDescent="0.2">
      <c r="B17" s="188"/>
      <c r="C17" s="189"/>
      <c r="D17" s="189" t="s">
        <v>199</v>
      </c>
      <c r="E17" s="185">
        <v>1000</v>
      </c>
      <c r="F17" s="185">
        <v>0</v>
      </c>
    </row>
    <row r="18" spans="1:6" s="187" customFormat="1" x14ac:dyDescent="0.2">
      <c r="A18" s="186"/>
      <c r="B18" s="180">
        <v>412900</v>
      </c>
      <c r="C18" s="181"/>
      <c r="D18" s="181" t="s">
        <v>4</v>
      </c>
      <c r="E18" s="182">
        <f>SUM(E19:E25)</f>
        <v>257000</v>
      </c>
      <c r="F18" s="182">
        <f>SUM(F19:F25)</f>
        <v>249500</v>
      </c>
    </row>
    <row r="19" spans="1:6" x14ac:dyDescent="0.2">
      <c r="B19" s="183"/>
      <c r="C19" s="174"/>
      <c r="D19" s="174" t="s">
        <v>200</v>
      </c>
      <c r="E19" s="185">
        <v>205000</v>
      </c>
      <c r="F19" s="185">
        <v>205000</v>
      </c>
    </row>
    <row r="20" spans="1:6" x14ac:dyDescent="0.2">
      <c r="B20" s="190"/>
      <c r="C20" s="191"/>
      <c r="D20" s="191" t="s">
        <v>201</v>
      </c>
      <c r="E20" s="192">
        <v>25000</v>
      </c>
      <c r="F20" s="192">
        <v>22000</v>
      </c>
    </row>
    <row r="21" spans="1:6" x14ac:dyDescent="0.2">
      <c r="B21" s="174"/>
      <c r="C21" s="174"/>
      <c r="D21" s="189" t="s">
        <v>202</v>
      </c>
      <c r="E21" s="185">
        <v>16000</v>
      </c>
      <c r="F21" s="185">
        <v>16000</v>
      </c>
    </row>
    <row r="22" spans="1:6" x14ac:dyDescent="0.2">
      <c r="B22" s="174"/>
      <c r="C22" s="174"/>
      <c r="D22" s="189" t="s">
        <v>203</v>
      </c>
      <c r="E22" s="185">
        <v>5000</v>
      </c>
      <c r="F22" s="185">
        <v>1000</v>
      </c>
    </row>
    <row r="23" spans="1:6" x14ac:dyDescent="0.2">
      <c r="B23" s="174"/>
      <c r="C23" s="174"/>
      <c r="D23" s="189" t="s">
        <v>204</v>
      </c>
      <c r="E23" s="185">
        <v>2000</v>
      </c>
      <c r="F23" s="185">
        <v>1000</v>
      </c>
    </row>
    <row r="24" spans="1:6" x14ac:dyDescent="0.2">
      <c r="B24" s="174"/>
      <c r="C24" s="174"/>
      <c r="D24" s="193" t="s">
        <v>205</v>
      </c>
      <c r="E24" s="185">
        <v>3000</v>
      </c>
      <c r="F24" s="185">
        <v>3000</v>
      </c>
    </row>
    <row r="25" spans="1:6" x14ac:dyDescent="0.2">
      <c r="B25" s="189"/>
      <c r="C25" s="189"/>
      <c r="D25" s="193" t="s">
        <v>206</v>
      </c>
      <c r="E25" s="185">
        <v>1000</v>
      </c>
      <c r="F25" s="185">
        <v>1500</v>
      </c>
    </row>
    <row r="26" spans="1:6" x14ac:dyDescent="0.2">
      <c r="B26" s="194">
        <v>510000</v>
      </c>
      <c r="C26" s="195"/>
      <c r="D26" s="195" t="s">
        <v>207</v>
      </c>
      <c r="E26" s="196">
        <f>E28</f>
        <v>30000</v>
      </c>
      <c r="F26" s="196">
        <f>F28</f>
        <v>0</v>
      </c>
    </row>
    <row r="27" spans="1:6" x14ac:dyDescent="0.2">
      <c r="B27" s="174">
        <v>511300</v>
      </c>
      <c r="C27" s="174"/>
      <c r="D27" s="174" t="s">
        <v>208</v>
      </c>
      <c r="E27" s="185"/>
      <c r="F27" s="185"/>
    </row>
    <row r="28" spans="1:6" x14ac:dyDescent="0.2">
      <c r="B28" s="174"/>
      <c r="C28" s="174"/>
      <c r="D28" s="174" t="s">
        <v>209</v>
      </c>
      <c r="E28" s="185">
        <v>30000</v>
      </c>
      <c r="F28" s="185">
        <v>0</v>
      </c>
    </row>
    <row r="29" spans="1:6" x14ac:dyDescent="0.2">
      <c r="B29" s="197" t="s">
        <v>5</v>
      </c>
      <c r="C29" s="197"/>
      <c r="D29" s="197"/>
      <c r="E29" s="198">
        <f>E26+E7</f>
        <v>304500</v>
      </c>
      <c r="F29" s="198">
        <f>F26+F7</f>
        <v>269000</v>
      </c>
    </row>
    <row r="30" spans="1:6" x14ac:dyDescent="0.2">
      <c r="B30" s="174"/>
      <c r="C30" s="174"/>
      <c r="D30" s="174"/>
      <c r="E30" s="176"/>
      <c r="F30" s="176"/>
    </row>
    <row r="31" spans="1:6" x14ac:dyDescent="0.2">
      <c r="B31" s="174"/>
      <c r="C31" s="174"/>
      <c r="D31" s="174"/>
      <c r="E31" s="176"/>
      <c r="F31" s="176"/>
    </row>
    <row r="32" spans="1:6" ht="31.5" customHeight="1" x14ac:dyDescent="0.2">
      <c r="B32" s="174"/>
      <c r="C32" s="174"/>
      <c r="D32" s="199" t="s">
        <v>210</v>
      </c>
      <c r="E32" s="176"/>
      <c r="F32" s="176"/>
    </row>
    <row r="33" spans="2:6" x14ac:dyDescent="0.2">
      <c r="B33" s="174"/>
      <c r="C33" s="174"/>
      <c r="D33" s="199" t="s">
        <v>211</v>
      </c>
      <c r="E33" s="176"/>
      <c r="F33" s="176"/>
    </row>
    <row r="34" spans="2:6" x14ac:dyDescent="0.2">
      <c r="B34" s="200">
        <v>410000</v>
      </c>
      <c r="C34" s="201"/>
      <c r="D34" s="202" t="s">
        <v>191</v>
      </c>
      <c r="E34" s="203">
        <f>E35+E42+E49+E64+E66+E67+E45+E47</f>
        <v>980070</v>
      </c>
      <c r="F34" s="203">
        <f>F35+F42+F49+F64+F66+F67+F45+F47</f>
        <v>1029086</v>
      </c>
    </row>
    <row r="35" spans="2:6" x14ac:dyDescent="0.2">
      <c r="B35" s="204">
        <v>412200</v>
      </c>
      <c r="C35" s="205"/>
      <c r="D35" s="206" t="s">
        <v>212</v>
      </c>
      <c r="E35" s="182">
        <f>E36+E37+E38+E39+E40+E41</f>
        <v>73070</v>
      </c>
      <c r="F35" s="182">
        <f>F36+F37+F38+F39+F40+F41</f>
        <v>91286</v>
      </c>
    </row>
    <row r="36" spans="2:6" x14ac:dyDescent="0.2">
      <c r="B36" s="174"/>
      <c r="C36" s="174"/>
      <c r="D36" s="174" t="s">
        <v>213</v>
      </c>
      <c r="E36" s="176">
        <f>18070</f>
        <v>18070</v>
      </c>
      <c r="F36" s="176">
        <f>23600-414</f>
        <v>23186</v>
      </c>
    </row>
    <row r="37" spans="2:6" x14ac:dyDescent="0.2">
      <c r="B37" s="174"/>
      <c r="C37" s="174"/>
      <c r="D37" s="207" t="s">
        <v>214</v>
      </c>
      <c r="E37" s="176">
        <v>14000</v>
      </c>
      <c r="F37" s="176">
        <v>8200</v>
      </c>
    </row>
    <row r="38" spans="2:6" x14ac:dyDescent="0.2">
      <c r="B38" s="174"/>
      <c r="C38" s="174"/>
      <c r="D38" s="207" t="s">
        <v>215</v>
      </c>
      <c r="E38" s="176">
        <v>3000</v>
      </c>
      <c r="F38" s="176">
        <v>4900</v>
      </c>
    </row>
    <row r="39" spans="2:6" x14ac:dyDescent="0.2">
      <c r="B39" s="174"/>
      <c r="C39" s="174"/>
      <c r="D39" s="207" t="s">
        <v>216</v>
      </c>
      <c r="E39" s="176">
        <v>1000</v>
      </c>
      <c r="F39" s="176">
        <v>1500</v>
      </c>
    </row>
    <row r="40" spans="2:6" x14ac:dyDescent="0.2">
      <c r="B40" s="174"/>
      <c r="C40" s="174"/>
      <c r="D40" s="207" t="s">
        <v>217</v>
      </c>
      <c r="E40" s="176">
        <v>25000</v>
      </c>
      <c r="F40" s="176">
        <v>40000</v>
      </c>
    </row>
    <row r="41" spans="2:6" x14ac:dyDescent="0.2">
      <c r="B41" s="174"/>
      <c r="C41" s="174"/>
      <c r="D41" s="207" t="s">
        <v>218</v>
      </c>
      <c r="E41" s="176">
        <v>12000</v>
      </c>
      <c r="F41" s="176">
        <v>13500</v>
      </c>
    </row>
    <row r="42" spans="2:6" x14ac:dyDescent="0.2">
      <c r="B42" s="204">
        <v>412300</v>
      </c>
      <c r="C42" s="205"/>
      <c r="D42" s="208" t="s">
        <v>219</v>
      </c>
      <c r="E42" s="182">
        <f>E43+E44</f>
        <v>6000</v>
      </c>
      <c r="F42" s="182">
        <f>F43+F44</f>
        <v>8200</v>
      </c>
    </row>
    <row r="43" spans="2:6" x14ac:dyDescent="0.2">
      <c r="B43" s="174"/>
      <c r="C43" s="174"/>
      <c r="D43" s="209" t="s">
        <v>220</v>
      </c>
      <c r="E43" s="176">
        <v>4500</v>
      </c>
      <c r="F43" s="176">
        <v>6000</v>
      </c>
    </row>
    <row r="44" spans="2:6" x14ac:dyDescent="0.2">
      <c r="B44" s="174"/>
      <c r="C44" s="174"/>
      <c r="D44" s="174" t="s">
        <v>221</v>
      </c>
      <c r="E44" s="176">
        <v>1500</v>
      </c>
      <c r="F44" s="176">
        <v>2200</v>
      </c>
    </row>
    <row r="45" spans="2:6" x14ac:dyDescent="0.2">
      <c r="B45" s="210">
        <v>412500</v>
      </c>
      <c r="C45" s="210"/>
      <c r="D45" s="210" t="s">
        <v>222</v>
      </c>
      <c r="E45" s="211">
        <f>E46</f>
        <v>5000</v>
      </c>
      <c r="F45" s="211">
        <f>F46</f>
        <v>8900</v>
      </c>
    </row>
    <row r="46" spans="2:6" x14ac:dyDescent="0.2">
      <c r="B46" s="174"/>
      <c r="C46" s="174"/>
      <c r="D46" s="174" t="s">
        <v>223</v>
      </c>
      <c r="E46" s="176">
        <v>5000</v>
      </c>
      <c r="F46" s="176">
        <v>8900</v>
      </c>
    </row>
    <row r="47" spans="2:6" x14ac:dyDescent="0.2">
      <c r="B47" s="210">
        <v>412600</v>
      </c>
      <c r="C47" s="210"/>
      <c r="D47" s="210" t="s">
        <v>224</v>
      </c>
      <c r="E47" s="211">
        <f>E48</f>
        <v>24000</v>
      </c>
      <c r="F47" s="211">
        <f>F48</f>
        <v>26000</v>
      </c>
    </row>
    <row r="48" spans="2:6" x14ac:dyDescent="0.2">
      <c r="B48" s="174"/>
      <c r="C48" s="174"/>
      <c r="D48" s="174" t="s">
        <v>225</v>
      </c>
      <c r="E48" s="176">
        <v>24000</v>
      </c>
      <c r="F48" s="176">
        <v>26000</v>
      </c>
    </row>
    <row r="49" spans="2:6" x14ac:dyDescent="0.2">
      <c r="B49" s="204">
        <v>412700</v>
      </c>
      <c r="C49" s="205"/>
      <c r="D49" s="205" t="s">
        <v>6</v>
      </c>
      <c r="E49" s="182">
        <f>SUM(E50:E63)</f>
        <v>95000</v>
      </c>
      <c r="F49" s="182">
        <f>SUM(F50:F63)</f>
        <v>98700</v>
      </c>
    </row>
    <row r="50" spans="2:6" x14ac:dyDescent="0.2">
      <c r="B50" s="174"/>
      <c r="C50" s="174"/>
      <c r="D50" s="207" t="s">
        <v>226</v>
      </c>
      <c r="E50" s="176">
        <v>8000</v>
      </c>
      <c r="F50" s="176">
        <v>700</v>
      </c>
    </row>
    <row r="51" spans="2:6" x14ac:dyDescent="0.2">
      <c r="B51" s="174"/>
      <c r="C51" s="174"/>
      <c r="D51" s="209" t="s">
        <v>227</v>
      </c>
      <c r="E51" s="176">
        <v>3500</v>
      </c>
      <c r="F51" s="176">
        <v>3500</v>
      </c>
    </row>
    <row r="52" spans="2:6" x14ac:dyDescent="0.2">
      <c r="B52" s="174"/>
      <c r="C52" s="174"/>
      <c r="D52" s="207" t="s">
        <v>228</v>
      </c>
      <c r="E52" s="176">
        <v>5000</v>
      </c>
      <c r="F52" s="176">
        <v>2500</v>
      </c>
    </row>
    <row r="53" spans="2:6" x14ac:dyDescent="0.2">
      <c r="B53" s="174"/>
      <c r="C53" s="174"/>
      <c r="D53" s="207" t="s">
        <v>229</v>
      </c>
      <c r="E53" s="176">
        <v>1000</v>
      </c>
      <c r="F53" s="176">
        <v>0</v>
      </c>
    </row>
    <row r="54" spans="2:6" x14ac:dyDescent="0.2">
      <c r="B54" s="174"/>
      <c r="C54" s="174"/>
      <c r="D54" s="207" t="s">
        <v>230</v>
      </c>
      <c r="E54" s="176">
        <v>40000</v>
      </c>
      <c r="F54" s="176">
        <v>70000</v>
      </c>
    </row>
    <row r="55" spans="2:6" x14ac:dyDescent="0.2">
      <c r="B55" s="174"/>
      <c r="C55" s="174"/>
      <c r="D55" s="207" t="s">
        <v>231</v>
      </c>
      <c r="E55" s="176">
        <v>5000</v>
      </c>
      <c r="F55" s="176">
        <v>5000</v>
      </c>
    </row>
    <row r="56" spans="2:6" x14ac:dyDescent="0.2">
      <c r="B56" s="174"/>
      <c r="C56" s="174"/>
      <c r="D56" s="207" t="s">
        <v>232</v>
      </c>
      <c r="E56" s="176">
        <v>6000</v>
      </c>
      <c r="F56" s="176">
        <v>4000</v>
      </c>
    </row>
    <row r="57" spans="2:6" x14ac:dyDescent="0.2">
      <c r="B57" s="174"/>
      <c r="C57" s="174"/>
      <c r="D57" s="207" t="s">
        <v>233</v>
      </c>
      <c r="E57" s="176">
        <v>2000</v>
      </c>
      <c r="F57" s="176">
        <v>500</v>
      </c>
    </row>
    <row r="58" spans="2:6" x14ac:dyDescent="0.2">
      <c r="B58" s="174"/>
      <c r="C58" s="174"/>
      <c r="D58" s="207" t="s">
        <v>234</v>
      </c>
      <c r="E58" s="176">
        <v>500</v>
      </c>
      <c r="F58" s="176">
        <v>500</v>
      </c>
    </row>
    <row r="59" spans="2:6" x14ac:dyDescent="0.2">
      <c r="B59" s="174"/>
      <c r="C59" s="174"/>
      <c r="D59" s="174" t="s">
        <v>235</v>
      </c>
      <c r="E59" s="176">
        <v>2000</v>
      </c>
      <c r="F59" s="176">
        <v>0</v>
      </c>
    </row>
    <row r="60" spans="2:6" x14ac:dyDescent="0.2">
      <c r="B60" s="174"/>
      <c r="C60" s="174"/>
      <c r="D60" s="207" t="s">
        <v>236</v>
      </c>
      <c r="E60" s="176">
        <v>10000</v>
      </c>
      <c r="F60" s="176">
        <v>0</v>
      </c>
    </row>
    <row r="61" spans="2:6" x14ac:dyDescent="0.2">
      <c r="B61" s="174"/>
      <c r="C61" s="174"/>
      <c r="D61" s="207" t="s">
        <v>237</v>
      </c>
      <c r="E61" s="176">
        <v>10000</v>
      </c>
      <c r="F61" s="176">
        <v>2500</v>
      </c>
    </row>
    <row r="62" spans="2:6" x14ac:dyDescent="0.2">
      <c r="B62" s="189"/>
      <c r="C62" s="189"/>
      <c r="D62" s="209" t="s">
        <v>238</v>
      </c>
      <c r="E62" s="176">
        <v>1000</v>
      </c>
      <c r="F62" s="176">
        <v>1000</v>
      </c>
    </row>
    <row r="63" spans="2:6" x14ac:dyDescent="0.2">
      <c r="B63" s="189"/>
      <c r="C63" s="189"/>
      <c r="D63" s="209" t="s">
        <v>199</v>
      </c>
      <c r="E63" s="176">
        <v>1000</v>
      </c>
      <c r="F63" s="176">
        <v>8500</v>
      </c>
    </row>
    <row r="64" spans="2:6" x14ac:dyDescent="0.2">
      <c r="B64" s="204">
        <v>412900</v>
      </c>
      <c r="C64" s="205"/>
      <c r="D64" s="205" t="s">
        <v>4</v>
      </c>
      <c r="E64" s="182">
        <f>2000</f>
        <v>2000</v>
      </c>
      <c r="F64" s="182">
        <f>F65</f>
        <v>30000</v>
      </c>
    </row>
    <row r="65" spans="2:6" x14ac:dyDescent="0.2">
      <c r="B65" s="174"/>
      <c r="C65" s="174"/>
      <c r="D65" s="174" t="s">
        <v>4</v>
      </c>
      <c r="E65" s="176">
        <v>2000</v>
      </c>
      <c r="F65" s="176">
        <v>30000</v>
      </c>
    </row>
    <row r="66" spans="2:6" x14ac:dyDescent="0.2">
      <c r="B66" s="212">
        <v>419000</v>
      </c>
      <c r="C66" s="213"/>
      <c r="D66" s="214" t="s">
        <v>156</v>
      </c>
      <c r="E66" s="211">
        <v>20000</v>
      </c>
      <c r="F66" s="211">
        <v>4000</v>
      </c>
    </row>
    <row r="67" spans="2:6" x14ac:dyDescent="0.2">
      <c r="B67" s="204">
        <v>416000</v>
      </c>
      <c r="C67" s="205"/>
      <c r="D67" s="215" t="s">
        <v>7</v>
      </c>
      <c r="E67" s="182">
        <f>SUM(E68:E76)</f>
        <v>755000</v>
      </c>
      <c r="F67" s="182">
        <f>SUM(F68:F76)</f>
        <v>762000</v>
      </c>
    </row>
    <row r="68" spans="2:6" ht="42.75" x14ac:dyDescent="0.2">
      <c r="B68" s="174"/>
      <c r="C68" s="174"/>
      <c r="D68" s="216" t="s">
        <v>239</v>
      </c>
      <c r="E68" s="176">
        <v>360000</v>
      </c>
      <c r="F68" s="176">
        <v>360000</v>
      </c>
    </row>
    <row r="69" spans="2:6" ht="28.5" x14ac:dyDescent="0.2">
      <c r="B69" s="174"/>
      <c r="C69" s="174"/>
      <c r="D69" s="216" t="s">
        <v>240</v>
      </c>
      <c r="E69" s="176">
        <v>190000</v>
      </c>
      <c r="F69" s="176">
        <v>190000</v>
      </c>
    </row>
    <row r="70" spans="2:6" x14ac:dyDescent="0.2">
      <c r="B70" s="174"/>
      <c r="C70" s="174"/>
      <c r="D70" s="216" t="s">
        <v>241</v>
      </c>
      <c r="E70" s="176">
        <v>6000</v>
      </c>
      <c r="F70" s="176">
        <v>6000</v>
      </c>
    </row>
    <row r="71" spans="2:6" x14ac:dyDescent="0.2">
      <c r="B71" s="174"/>
      <c r="C71" s="174"/>
      <c r="D71" s="216" t="s">
        <v>242</v>
      </c>
      <c r="E71" s="176">
        <v>120000</v>
      </c>
      <c r="F71" s="176">
        <v>120000</v>
      </c>
    </row>
    <row r="72" spans="2:6" x14ac:dyDescent="0.2">
      <c r="B72" s="174"/>
      <c r="C72" s="174"/>
      <c r="D72" s="216" t="s">
        <v>243</v>
      </c>
      <c r="E72" s="176">
        <v>23000</v>
      </c>
      <c r="F72" s="176">
        <v>23000</v>
      </c>
    </row>
    <row r="73" spans="2:6" x14ac:dyDescent="0.2">
      <c r="B73" s="174"/>
      <c r="C73" s="174"/>
      <c r="D73" s="216" t="s">
        <v>244</v>
      </c>
      <c r="E73" s="176">
        <v>33000</v>
      </c>
      <c r="F73" s="176">
        <v>40000</v>
      </c>
    </row>
    <row r="74" spans="2:6" x14ac:dyDescent="0.2">
      <c r="B74" s="174"/>
      <c r="C74" s="174"/>
      <c r="D74" s="216" t="s">
        <v>245</v>
      </c>
      <c r="E74" s="176">
        <v>2000</v>
      </c>
      <c r="F74" s="176">
        <v>2000</v>
      </c>
    </row>
    <row r="75" spans="2:6" ht="28.5" x14ac:dyDescent="0.2">
      <c r="B75" s="174"/>
      <c r="C75" s="174"/>
      <c r="D75" s="216" t="s">
        <v>246</v>
      </c>
      <c r="E75" s="176">
        <v>1000</v>
      </c>
      <c r="F75" s="176">
        <v>1000</v>
      </c>
    </row>
    <row r="76" spans="2:6" ht="28.5" x14ac:dyDescent="0.2">
      <c r="B76" s="174"/>
      <c r="C76" s="174"/>
      <c r="D76" s="216" t="s">
        <v>247</v>
      </c>
      <c r="E76" s="176">
        <v>20000</v>
      </c>
      <c r="F76" s="176">
        <v>20000</v>
      </c>
    </row>
    <row r="77" spans="2:6" x14ac:dyDescent="0.2">
      <c r="B77" s="217">
        <v>510000</v>
      </c>
      <c r="C77" s="218"/>
      <c r="D77" s="219" t="s">
        <v>248</v>
      </c>
      <c r="E77" s="220">
        <f>E78</f>
        <v>23000</v>
      </c>
      <c r="F77" s="220">
        <f>F78</f>
        <v>0</v>
      </c>
    </row>
    <row r="78" spans="2:6" x14ac:dyDescent="0.2">
      <c r="B78" s="189"/>
      <c r="C78" s="189"/>
      <c r="D78" s="216" t="s">
        <v>249</v>
      </c>
      <c r="E78" s="221">
        <v>23000</v>
      </c>
      <c r="F78" s="221">
        <v>0</v>
      </c>
    </row>
    <row r="79" spans="2:6" x14ac:dyDescent="0.2">
      <c r="B79" s="222"/>
      <c r="C79" s="222"/>
      <c r="D79" s="222" t="s">
        <v>250</v>
      </c>
      <c r="E79" s="223">
        <f>E80+E84</f>
        <v>50000</v>
      </c>
      <c r="F79" s="223">
        <f>F80+F84</f>
        <v>159000</v>
      </c>
    </row>
    <row r="80" spans="2:6" x14ac:dyDescent="0.2">
      <c r="B80" s="205">
        <v>412000</v>
      </c>
      <c r="C80" s="205"/>
      <c r="D80" s="205" t="s">
        <v>8</v>
      </c>
      <c r="E80" s="182">
        <f>E83+E82+E81</f>
        <v>4000</v>
      </c>
      <c r="F80" s="182">
        <f>F83+F82+F81</f>
        <v>1500</v>
      </c>
    </row>
    <row r="81" spans="1:7" x14ac:dyDescent="0.2">
      <c r="B81" s="224">
        <v>412600</v>
      </c>
      <c r="C81" s="225"/>
      <c r="D81" s="189" t="s">
        <v>3</v>
      </c>
      <c r="E81" s="221">
        <v>1000</v>
      </c>
      <c r="F81" s="221">
        <v>500</v>
      </c>
    </row>
    <row r="82" spans="1:7" x14ac:dyDescent="0.2">
      <c r="B82" s="226">
        <v>412700</v>
      </c>
      <c r="C82" s="225"/>
      <c r="D82" s="189" t="s">
        <v>251</v>
      </c>
      <c r="E82" s="221">
        <v>2000</v>
      </c>
      <c r="F82" s="221">
        <v>0</v>
      </c>
    </row>
    <row r="83" spans="1:7" ht="28.5" x14ac:dyDescent="0.2">
      <c r="B83" s="226">
        <v>412900</v>
      </c>
      <c r="C83" s="225"/>
      <c r="D83" s="193" t="s">
        <v>252</v>
      </c>
      <c r="E83" s="221">
        <v>1000</v>
      </c>
      <c r="F83" s="221">
        <v>1000</v>
      </c>
    </row>
    <row r="84" spans="1:7" x14ac:dyDescent="0.2">
      <c r="B84" s="195">
        <v>510000</v>
      </c>
      <c r="C84" s="195"/>
      <c r="D84" s="227" t="s">
        <v>53</v>
      </c>
      <c r="E84" s="228">
        <f>E85+E86</f>
        <v>46000</v>
      </c>
      <c r="F84" s="228">
        <f>F85+F86</f>
        <v>157500</v>
      </c>
    </row>
    <row r="85" spans="1:7" x14ac:dyDescent="0.2">
      <c r="B85" s="174"/>
      <c r="C85" s="174"/>
      <c r="D85" s="174" t="s">
        <v>253</v>
      </c>
      <c r="E85" s="221">
        <f>15000+21000</f>
        <v>36000</v>
      </c>
      <c r="F85" s="221">
        <v>156000</v>
      </c>
    </row>
    <row r="86" spans="1:7" x14ac:dyDescent="0.2">
      <c r="B86" s="174"/>
      <c r="C86" s="174"/>
      <c r="D86" s="174" t="s">
        <v>254</v>
      </c>
      <c r="E86" s="221">
        <v>10000</v>
      </c>
      <c r="F86" s="221">
        <v>1500</v>
      </c>
    </row>
    <row r="87" spans="1:7" x14ac:dyDescent="0.2">
      <c r="B87" s="229"/>
      <c r="C87" s="229"/>
      <c r="D87" s="230" t="s">
        <v>255</v>
      </c>
      <c r="E87" s="223">
        <f>E88</f>
        <v>6500</v>
      </c>
      <c r="F87" s="223">
        <f>F88</f>
        <v>2900</v>
      </c>
    </row>
    <row r="88" spans="1:7" x14ac:dyDescent="0.2">
      <c r="B88" s="205">
        <v>412000</v>
      </c>
      <c r="C88" s="205"/>
      <c r="D88" s="231" t="s">
        <v>8</v>
      </c>
      <c r="E88" s="182">
        <f>E89+E90+E91+E92</f>
        <v>6500</v>
      </c>
      <c r="F88" s="182">
        <f>F89+F90+F91+F92</f>
        <v>2900</v>
      </c>
    </row>
    <row r="89" spans="1:7" x14ac:dyDescent="0.2">
      <c r="B89" s="226">
        <v>412400</v>
      </c>
      <c r="C89" s="225"/>
      <c r="D89" s="232" t="s">
        <v>256</v>
      </c>
      <c r="E89" s="221">
        <v>2000</v>
      </c>
      <c r="F89" s="221">
        <v>400</v>
      </c>
    </row>
    <row r="90" spans="1:7" s="234" customFormat="1" x14ac:dyDescent="0.2">
      <c r="A90" s="233"/>
      <c r="B90" s="224">
        <v>412600</v>
      </c>
      <c r="C90" s="189"/>
      <c r="D90" s="232" t="s">
        <v>3</v>
      </c>
      <c r="E90" s="221">
        <v>1500</v>
      </c>
      <c r="F90" s="221">
        <v>1500</v>
      </c>
    </row>
    <row r="91" spans="1:7" x14ac:dyDescent="0.2">
      <c r="B91" s="224">
        <v>412700</v>
      </c>
      <c r="C91" s="189"/>
      <c r="D91" s="232" t="s">
        <v>251</v>
      </c>
      <c r="E91" s="221">
        <v>2000</v>
      </c>
      <c r="F91" s="221">
        <v>0</v>
      </c>
    </row>
    <row r="92" spans="1:7" ht="28.5" x14ac:dyDescent="0.2">
      <c r="B92" s="224">
        <v>412900</v>
      </c>
      <c r="C92" s="189"/>
      <c r="D92" s="235" t="s">
        <v>252</v>
      </c>
      <c r="E92" s="221">
        <v>1000</v>
      </c>
      <c r="F92" s="221">
        <v>1000</v>
      </c>
      <c r="G92" s="236"/>
    </row>
    <row r="93" spans="1:7" x14ac:dyDescent="0.2">
      <c r="B93" s="197" t="s">
        <v>5</v>
      </c>
      <c r="C93" s="197"/>
      <c r="D93" s="197"/>
      <c r="E93" s="198">
        <f>E87+E79+E77+E34</f>
        <v>1059570</v>
      </c>
      <c r="F93" s="198">
        <f>F87+F79+F77+F34</f>
        <v>1190986</v>
      </c>
    </row>
    <row r="94" spans="1:7" x14ac:dyDescent="0.2">
      <c r="B94" s="174"/>
      <c r="C94" s="174"/>
      <c r="D94" s="174"/>
      <c r="E94" s="176"/>
      <c r="F94" s="176"/>
    </row>
    <row r="95" spans="1:7" x14ac:dyDescent="0.2">
      <c r="B95" s="174"/>
      <c r="C95" s="174"/>
      <c r="D95" s="237" t="s">
        <v>257</v>
      </c>
      <c r="E95" s="176"/>
      <c r="F95" s="176"/>
    </row>
    <row r="96" spans="1:7" ht="36" customHeight="1" x14ac:dyDescent="0.2">
      <c r="B96" s="174"/>
      <c r="C96" s="174"/>
      <c r="D96" s="175" t="s">
        <v>258</v>
      </c>
      <c r="E96" s="176"/>
      <c r="F96" s="176"/>
    </row>
    <row r="97" spans="1:6" x14ac:dyDescent="0.2">
      <c r="B97" s="177">
        <v>410000</v>
      </c>
      <c r="C97" s="178"/>
      <c r="D97" s="178" t="s">
        <v>191</v>
      </c>
      <c r="E97" s="179">
        <f>E98+E103</f>
        <v>1323828</v>
      </c>
      <c r="F97" s="179">
        <f>F98+F103</f>
        <v>1543300</v>
      </c>
    </row>
    <row r="98" spans="1:6" x14ac:dyDescent="0.2">
      <c r="B98" s="238">
        <v>411000</v>
      </c>
      <c r="C98" s="238"/>
      <c r="D98" s="238" t="s">
        <v>259</v>
      </c>
      <c r="E98" s="239">
        <f>E99+E100</f>
        <v>1012028</v>
      </c>
      <c r="F98" s="239">
        <f>F99+F100+F101+F102</f>
        <v>1096000</v>
      </c>
    </row>
    <row r="99" spans="1:6" x14ac:dyDescent="0.2">
      <c r="B99" s="174"/>
      <c r="C99" s="174"/>
      <c r="D99" s="174" t="s">
        <v>260</v>
      </c>
      <c r="E99" s="176">
        <f>880387+2364</f>
        <v>882751</v>
      </c>
      <c r="F99" s="176">
        <v>995000</v>
      </c>
    </row>
    <row r="100" spans="1:6" x14ac:dyDescent="0.2">
      <c r="B100" s="174"/>
      <c r="C100" s="174"/>
      <c r="D100" s="184" t="s">
        <v>261</v>
      </c>
      <c r="E100" s="176">
        <f>132277-3000</f>
        <v>129277</v>
      </c>
      <c r="F100" s="176">
        <v>90700</v>
      </c>
    </row>
    <row r="101" spans="1:6" x14ac:dyDescent="0.2">
      <c r="B101" s="174"/>
      <c r="C101" s="174"/>
      <c r="D101" s="240" t="s">
        <v>262</v>
      </c>
      <c r="E101" s="176">
        <v>0</v>
      </c>
      <c r="F101" s="176">
        <v>3700</v>
      </c>
    </row>
    <row r="102" spans="1:6" x14ac:dyDescent="0.2">
      <c r="B102" s="174"/>
      <c r="C102" s="174"/>
      <c r="D102" s="240" t="s">
        <v>263</v>
      </c>
      <c r="E102" s="176">
        <v>0</v>
      </c>
      <c r="F102" s="176">
        <v>6600</v>
      </c>
    </row>
    <row r="103" spans="1:6" ht="33.75" customHeight="1" x14ac:dyDescent="0.2">
      <c r="B103" s="241">
        <v>412000</v>
      </c>
      <c r="C103" s="242"/>
      <c r="D103" s="242" t="s">
        <v>8</v>
      </c>
      <c r="E103" s="243">
        <f>SUM(E104:E112)</f>
        <v>311800</v>
      </c>
      <c r="F103" s="243">
        <f>SUM(F104:F112)</f>
        <v>447300</v>
      </c>
    </row>
    <row r="104" spans="1:6" x14ac:dyDescent="0.2">
      <c r="B104" s="244">
        <v>412100</v>
      </c>
      <c r="C104" s="245"/>
      <c r="D104" s="235" t="s">
        <v>264</v>
      </c>
      <c r="E104" s="246">
        <v>175000</v>
      </c>
      <c r="F104" s="246">
        <v>177500</v>
      </c>
    </row>
    <row r="105" spans="1:6" s="234" customFormat="1" x14ac:dyDescent="0.2">
      <c r="A105" s="233"/>
      <c r="B105" s="247">
        <v>412300</v>
      </c>
      <c r="C105" s="174"/>
      <c r="D105" s="174" t="s">
        <v>265</v>
      </c>
      <c r="E105" s="246">
        <v>800</v>
      </c>
      <c r="F105" s="246">
        <v>800</v>
      </c>
    </row>
    <row r="106" spans="1:6" x14ac:dyDescent="0.2">
      <c r="B106" s="244">
        <v>412200</v>
      </c>
      <c r="C106" s="189"/>
      <c r="D106" s="189" t="s">
        <v>266</v>
      </c>
      <c r="E106" s="246">
        <v>5000</v>
      </c>
      <c r="F106" s="246">
        <v>5000</v>
      </c>
    </row>
    <row r="107" spans="1:6" x14ac:dyDescent="0.2">
      <c r="B107" s="244">
        <v>412300</v>
      </c>
      <c r="C107" s="189"/>
      <c r="D107" s="189" t="s">
        <v>267</v>
      </c>
      <c r="E107" s="246">
        <v>22000</v>
      </c>
      <c r="F107" s="246">
        <v>22000</v>
      </c>
    </row>
    <row r="108" spans="1:6" x14ac:dyDescent="0.2">
      <c r="B108" s="247">
        <v>412700</v>
      </c>
      <c r="C108" s="174"/>
      <c r="D108" s="184" t="s">
        <v>268</v>
      </c>
      <c r="E108" s="246">
        <v>40000</v>
      </c>
      <c r="F108" s="246">
        <v>56000</v>
      </c>
    </row>
    <row r="109" spans="1:6" x14ac:dyDescent="0.2">
      <c r="B109" s="247">
        <v>412900</v>
      </c>
      <c r="C109" s="174"/>
      <c r="D109" s="174" t="s">
        <v>269</v>
      </c>
      <c r="E109" s="246">
        <v>23000</v>
      </c>
      <c r="F109" s="246">
        <v>49000</v>
      </c>
    </row>
    <row r="110" spans="1:6" x14ac:dyDescent="0.2">
      <c r="B110" s="247"/>
      <c r="C110" s="174"/>
      <c r="D110" s="174" t="s">
        <v>270</v>
      </c>
      <c r="E110" s="246">
        <v>3000</v>
      </c>
      <c r="F110" s="246">
        <v>2000</v>
      </c>
    </row>
    <row r="111" spans="1:6" x14ac:dyDescent="0.2">
      <c r="B111" s="247"/>
      <c r="C111" s="174"/>
      <c r="D111" s="174" t="s">
        <v>271</v>
      </c>
      <c r="E111" s="246">
        <v>35000</v>
      </c>
      <c r="F111" s="246">
        <v>120000</v>
      </c>
    </row>
    <row r="112" spans="1:6" x14ac:dyDescent="0.2">
      <c r="B112" s="247"/>
      <c r="C112" s="174"/>
      <c r="D112" s="184" t="s">
        <v>272</v>
      </c>
      <c r="E112" s="246">
        <v>8000</v>
      </c>
      <c r="F112" s="246">
        <v>15000</v>
      </c>
    </row>
    <row r="113" spans="2:6" x14ac:dyDescent="0.2">
      <c r="B113" s="248">
        <v>480000</v>
      </c>
      <c r="C113" s="218"/>
      <c r="D113" s="249" t="s">
        <v>273</v>
      </c>
      <c r="E113" s="250">
        <f>E114</f>
        <v>7000</v>
      </c>
      <c r="F113" s="250">
        <f>F114</f>
        <v>2000</v>
      </c>
    </row>
    <row r="114" spans="2:6" x14ac:dyDescent="0.2">
      <c r="B114" s="247">
        <v>487000</v>
      </c>
      <c r="C114" s="174"/>
      <c r="D114" s="184" t="s">
        <v>274</v>
      </c>
      <c r="E114" s="246">
        <v>7000</v>
      </c>
      <c r="F114" s="246">
        <v>2000</v>
      </c>
    </row>
    <row r="115" spans="2:6" x14ac:dyDescent="0.2">
      <c r="B115" s="177">
        <v>510000</v>
      </c>
      <c r="C115" s="177"/>
      <c r="D115" s="177" t="s">
        <v>248</v>
      </c>
      <c r="E115" s="251">
        <f>E116+E124</f>
        <v>37000</v>
      </c>
      <c r="F115" s="251">
        <f>F116+F124</f>
        <v>319300</v>
      </c>
    </row>
    <row r="116" spans="2:6" x14ac:dyDescent="0.2">
      <c r="B116" s="252"/>
      <c r="C116" s="252"/>
      <c r="D116" s="253" t="s">
        <v>275</v>
      </c>
      <c r="E116" s="254">
        <f>E117+E118+E119+E121</f>
        <v>27000</v>
      </c>
      <c r="F116" s="254">
        <f>F117+F118+F119+F120+F121+F122+F123</f>
        <v>304300</v>
      </c>
    </row>
    <row r="117" spans="2:6" x14ac:dyDescent="0.2">
      <c r="B117" s="174">
        <v>511300</v>
      </c>
      <c r="C117" s="174"/>
      <c r="D117" s="174" t="s">
        <v>276</v>
      </c>
      <c r="E117" s="176">
        <v>5000</v>
      </c>
      <c r="F117" s="176">
        <v>9300</v>
      </c>
    </row>
    <row r="118" spans="2:6" x14ac:dyDescent="0.2">
      <c r="B118" s="174">
        <v>511300</v>
      </c>
      <c r="C118" s="174"/>
      <c r="D118" s="174" t="s">
        <v>277</v>
      </c>
      <c r="E118" s="176">
        <v>6000</v>
      </c>
      <c r="F118" s="176">
        <v>17000</v>
      </c>
    </row>
    <row r="119" spans="2:6" x14ac:dyDescent="0.2">
      <c r="B119" s="189">
        <v>511700</v>
      </c>
      <c r="C119" s="189"/>
      <c r="D119" s="189" t="s">
        <v>278</v>
      </c>
      <c r="E119" s="176">
        <v>6000</v>
      </c>
      <c r="F119" s="176">
        <v>15000</v>
      </c>
    </row>
    <row r="120" spans="2:6" x14ac:dyDescent="0.2">
      <c r="B120" s="189">
        <v>511300</v>
      </c>
      <c r="C120" s="189"/>
      <c r="D120" s="189" t="s">
        <v>279</v>
      </c>
      <c r="E120" s="176">
        <v>0</v>
      </c>
      <c r="F120" s="176">
        <v>11000</v>
      </c>
    </row>
    <row r="121" spans="2:6" x14ac:dyDescent="0.2">
      <c r="B121" s="189">
        <v>511300</v>
      </c>
      <c r="C121" s="189"/>
      <c r="D121" s="189" t="s">
        <v>280</v>
      </c>
      <c r="E121" s="176">
        <v>10000</v>
      </c>
      <c r="F121" s="176">
        <v>7000</v>
      </c>
    </row>
    <row r="122" spans="2:6" x14ac:dyDescent="0.2">
      <c r="B122" s="189">
        <v>511300</v>
      </c>
      <c r="C122" s="189"/>
      <c r="D122" s="189" t="s">
        <v>281</v>
      </c>
      <c r="E122" s="176">
        <v>0</v>
      </c>
      <c r="F122" s="176">
        <v>210000</v>
      </c>
    </row>
    <row r="123" spans="2:6" x14ac:dyDescent="0.2">
      <c r="B123" s="189">
        <v>511300</v>
      </c>
      <c r="C123" s="189"/>
      <c r="D123" s="189" t="s">
        <v>282</v>
      </c>
      <c r="E123" s="176">
        <v>0</v>
      </c>
      <c r="F123" s="176">
        <v>35000</v>
      </c>
    </row>
    <row r="124" spans="2:6" x14ac:dyDescent="0.2">
      <c r="B124" s="255"/>
      <c r="C124" s="255"/>
      <c r="D124" s="256" t="s">
        <v>59</v>
      </c>
      <c r="E124" s="257">
        <f>E125</f>
        <v>10000</v>
      </c>
      <c r="F124" s="257">
        <f>F125</f>
        <v>15000</v>
      </c>
    </row>
    <row r="125" spans="2:6" x14ac:dyDescent="0.2">
      <c r="B125" s="174">
        <v>516100</v>
      </c>
      <c r="C125" s="174"/>
      <c r="D125" s="174" t="s">
        <v>283</v>
      </c>
      <c r="E125" s="176">
        <v>10000</v>
      </c>
      <c r="F125" s="176">
        <v>15000</v>
      </c>
    </row>
    <row r="126" spans="2:6" x14ac:dyDescent="0.2">
      <c r="B126" s="258" t="s">
        <v>5</v>
      </c>
      <c r="C126" s="258"/>
      <c r="D126" s="258"/>
      <c r="E126" s="259">
        <f>E115+E97+E113</f>
        <v>1367828</v>
      </c>
      <c r="F126" s="259">
        <f>F115+F97+F113</f>
        <v>1864600</v>
      </c>
    </row>
    <row r="127" spans="2:6" x14ac:dyDescent="0.2">
      <c r="B127" s="174"/>
      <c r="C127" s="174"/>
      <c r="D127" s="174"/>
      <c r="E127" s="176"/>
      <c r="F127" s="176"/>
    </row>
    <row r="128" spans="2:6" x14ac:dyDescent="0.2">
      <c r="B128" s="174"/>
      <c r="C128" s="174"/>
      <c r="D128" s="237" t="s">
        <v>284</v>
      </c>
      <c r="E128" s="176"/>
      <c r="F128" s="176"/>
    </row>
    <row r="129" spans="2:6" x14ac:dyDescent="0.2">
      <c r="B129" s="174"/>
      <c r="C129" s="174"/>
      <c r="D129" s="175" t="s">
        <v>285</v>
      </c>
      <c r="E129" s="176"/>
      <c r="F129" s="176"/>
    </row>
    <row r="130" spans="2:6" x14ac:dyDescent="0.2">
      <c r="B130" s="260">
        <v>410000</v>
      </c>
      <c r="C130" s="178"/>
      <c r="D130" s="178" t="s">
        <v>191</v>
      </c>
      <c r="E130" s="179">
        <f>E131+E136</f>
        <v>43000</v>
      </c>
      <c r="F130" s="179">
        <f>F131+F136</f>
        <v>146000</v>
      </c>
    </row>
    <row r="131" spans="2:6" x14ac:dyDescent="0.2">
      <c r="B131" s="261">
        <v>412900</v>
      </c>
      <c r="C131" s="262"/>
      <c r="D131" s="262" t="s">
        <v>4</v>
      </c>
      <c r="E131" s="263">
        <f>E132+E133+E134</f>
        <v>28000</v>
      </c>
      <c r="F131" s="263">
        <f>F132+F133+F134</f>
        <v>30000</v>
      </c>
    </row>
    <row r="132" spans="2:6" x14ac:dyDescent="0.2">
      <c r="B132" s="174"/>
      <c r="C132" s="174"/>
      <c r="D132" s="174" t="s">
        <v>286</v>
      </c>
      <c r="E132" s="176">
        <v>7000</v>
      </c>
      <c r="F132" s="176">
        <v>21000</v>
      </c>
    </row>
    <row r="133" spans="2:6" x14ac:dyDescent="0.2">
      <c r="B133" s="174"/>
      <c r="C133" s="174"/>
      <c r="D133" s="174" t="s">
        <v>287</v>
      </c>
      <c r="E133" s="176">
        <v>9000</v>
      </c>
      <c r="F133" s="176">
        <v>9000</v>
      </c>
    </row>
    <row r="134" spans="2:6" x14ac:dyDescent="0.2">
      <c r="B134" s="174"/>
      <c r="C134" s="174"/>
      <c r="D134" s="174" t="s">
        <v>288</v>
      </c>
      <c r="E134" s="176">
        <v>12000</v>
      </c>
      <c r="F134" s="176">
        <v>0</v>
      </c>
    </row>
    <row r="135" spans="2:6" x14ac:dyDescent="0.2">
      <c r="B135" s="174"/>
      <c r="C135" s="174"/>
      <c r="D135" s="174" t="s">
        <v>4</v>
      </c>
      <c r="E135" s="176">
        <v>0</v>
      </c>
      <c r="F135" s="176">
        <v>1000</v>
      </c>
    </row>
    <row r="136" spans="2:6" x14ac:dyDescent="0.2">
      <c r="B136" s="261">
        <v>415200</v>
      </c>
      <c r="C136" s="262"/>
      <c r="D136" s="262" t="s">
        <v>9</v>
      </c>
      <c r="E136" s="263">
        <f>E137</f>
        <v>15000</v>
      </c>
      <c r="F136" s="263">
        <f>F137</f>
        <v>116000</v>
      </c>
    </row>
    <row r="137" spans="2:6" x14ac:dyDescent="0.2">
      <c r="B137" s="174"/>
      <c r="C137" s="174"/>
      <c r="D137" s="174" t="s">
        <v>289</v>
      </c>
      <c r="E137" s="176">
        <v>15000</v>
      </c>
      <c r="F137" s="176">
        <v>116000</v>
      </c>
    </row>
    <row r="138" spans="2:6" x14ac:dyDescent="0.2">
      <c r="B138" s="264" t="s">
        <v>290</v>
      </c>
      <c r="C138" s="264"/>
      <c r="D138" s="264" t="s">
        <v>10</v>
      </c>
      <c r="E138" s="265">
        <v>110000</v>
      </c>
      <c r="F138" s="265">
        <v>0</v>
      </c>
    </row>
    <row r="139" spans="2:6" x14ac:dyDescent="0.2">
      <c r="B139" s="258" t="s">
        <v>5</v>
      </c>
      <c r="C139" s="258"/>
      <c r="D139" s="258"/>
      <c r="E139" s="198">
        <f>E138+E130</f>
        <v>153000</v>
      </c>
      <c r="F139" s="198">
        <f>F138+F130</f>
        <v>146000</v>
      </c>
    </row>
    <row r="140" spans="2:6" x14ac:dyDescent="0.2">
      <c r="B140" s="174"/>
      <c r="C140" s="174"/>
      <c r="D140" s="174"/>
      <c r="E140" s="176"/>
      <c r="F140" s="176"/>
    </row>
    <row r="141" spans="2:6" x14ac:dyDescent="0.2">
      <c r="B141" s="174"/>
      <c r="C141" s="174"/>
      <c r="D141" s="174"/>
      <c r="E141" s="176"/>
      <c r="F141" s="176"/>
    </row>
    <row r="142" spans="2:6" ht="28.5" x14ac:dyDescent="0.2">
      <c r="B142" s="174"/>
      <c r="C142" s="174"/>
      <c r="D142" s="199" t="s">
        <v>291</v>
      </c>
      <c r="E142" s="176"/>
      <c r="F142" s="176"/>
    </row>
    <row r="143" spans="2:6" ht="44.25" customHeight="1" x14ac:dyDescent="0.2">
      <c r="B143" s="174"/>
      <c r="C143" s="174"/>
      <c r="D143" s="199" t="s">
        <v>292</v>
      </c>
      <c r="E143" s="176"/>
      <c r="F143" s="176"/>
    </row>
    <row r="144" spans="2:6" x14ac:dyDescent="0.2">
      <c r="B144" s="200">
        <v>410000</v>
      </c>
      <c r="C144" s="200"/>
      <c r="D144" s="200" t="s">
        <v>293</v>
      </c>
      <c r="E144" s="266">
        <f>E145+E147+E151+E153</f>
        <v>1941900</v>
      </c>
      <c r="F144" s="266">
        <f>F145+F147+F151+F153</f>
        <v>2039900</v>
      </c>
    </row>
    <row r="145" spans="2:7" x14ac:dyDescent="0.2">
      <c r="B145" s="267">
        <v>412000</v>
      </c>
      <c r="C145" s="268"/>
      <c r="D145" s="268" t="s">
        <v>8</v>
      </c>
      <c r="E145" s="269">
        <f>E146</f>
        <v>9000</v>
      </c>
      <c r="F145" s="269">
        <f>F146</f>
        <v>9000</v>
      </c>
    </row>
    <row r="146" spans="2:7" ht="28.5" x14ac:dyDescent="0.2">
      <c r="B146" s="270"/>
      <c r="C146" s="271"/>
      <c r="D146" s="272" t="s">
        <v>294</v>
      </c>
      <c r="E146" s="273">
        <v>9000</v>
      </c>
      <c r="F146" s="273">
        <v>9000</v>
      </c>
    </row>
    <row r="147" spans="2:7" x14ac:dyDescent="0.2">
      <c r="B147" s="204">
        <v>414000</v>
      </c>
      <c r="C147" s="205"/>
      <c r="D147" s="205" t="s">
        <v>11</v>
      </c>
      <c r="E147" s="182">
        <f>E148+E149+E150</f>
        <v>345000</v>
      </c>
      <c r="F147" s="182">
        <f>F148+F149+F150</f>
        <v>391000</v>
      </c>
    </row>
    <row r="148" spans="2:7" x14ac:dyDescent="0.2">
      <c r="B148" s="274"/>
      <c r="C148" s="274"/>
      <c r="D148" s="274" t="s">
        <v>295</v>
      </c>
      <c r="E148" s="275">
        <v>105000</v>
      </c>
      <c r="F148" s="275">
        <v>150000</v>
      </c>
    </row>
    <row r="149" spans="2:7" x14ac:dyDescent="0.2">
      <c r="B149" s="274"/>
      <c r="C149" s="274"/>
      <c r="D149" s="274" t="s">
        <v>296</v>
      </c>
      <c r="E149" s="275">
        <v>205000</v>
      </c>
      <c r="F149" s="275">
        <v>241000</v>
      </c>
    </row>
    <row r="150" spans="2:7" x14ac:dyDescent="0.2">
      <c r="B150" s="274"/>
      <c r="C150" s="274"/>
      <c r="D150" s="276" t="s">
        <v>297</v>
      </c>
      <c r="E150" s="275">
        <v>35000</v>
      </c>
      <c r="F150" s="275">
        <v>0</v>
      </c>
      <c r="G150" s="236"/>
    </row>
    <row r="151" spans="2:7" x14ac:dyDescent="0.2">
      <c r="B151" s="204">
        <v>416000</v>
      </c>
      <c r="C151" s="205"/>
      <c r="D151" s="205" t="s">
        <v>12</v>
      </c>
      <c r="E151" s="182">
        <f>E152</f>
        <v>345000</v>
      </c>
      <c r="F151" s="182">
        <f>F152</f>
        <v>345000</v>
      </c>
      <c r="G151" s="236"/>
    </row>
    <row r="152" spans="2:7" x14ac:dyDescent="0.2">
      <c r="B152" s="274"/>
      <c r="C152" s="274"/>
      <c r="D152" s="274" t="s">
        <v>298</v>
      </c>
      <c r="E152" s="275">
        <v>345000</v>
      </c>
      <c r="F152" s="275">
        <v>345000</v>
      </c>
    </row>
    <row r="153" spans="2:7" x14ac:dyDescent="0.2">
      <c r="B153" s="204">
        <v>415000</v>
      </c>
      <c r="C153" s="205"/>
      <c r="D153" s="205" t="s">
        <v>9</v>
      </c>
      <c r="E153" s="182">
        <f>E158+E164+E171+E177+E186+E194+E155</f>
        <v>1242900</v>
      </c>
      <c r="F153" s="182">
        <f>F158+F164+F171+F177+F186+F194+F155</f>
        <v>1294900</v>
      </c>
    </row>
    <row r="154" spans="2:7" x14ac:dyDescent="0.2">
      <c r="B154" s="277"/>
      <c r="C154" s="278"/>
      <c r="D154" s="276"/>
      <c r="E154" s="275"/>
      <c r="F154" s="275"/>
    </row>
    <row r="155" spans="2:7" x14ac:dyDescent="0.2">
      <c r="B155" s="277"/>
      <c r="C155" s="278"/>
      <c r="D155" s="279" t="s">
        <v>299</v>
      </c>
      <c r="E155" s="280">
        <f>E156</f>
        <v>30000</v>
      </c>
      <c r="F155" s="280">
        <f>F156</f>
        <v>30000</v>
      </c>
    </row>
    <row r="156" spans="2:7" x14ac:dyDescent="0.2">
      <c r="B156" s="277"/>
      <c r="C156" s="278"/>
      <c r="D156" s="276" t="s">
        <v>300</v>
      </c>
      <c r="E156" s="275">
        <v>30000</v>
      </c>
      <c r="F156" s="275">
        <v>30000</v>
      </c>
    </row>
    <row r="157" spans="2:7" x14ac:dyDescent="0.2">
      <c r="B157" s="277"/>
      <c r="C157" s="278"/>
      <c r="D157" s="276"/>
      <c r="E157" s="275"/>
      <c r="F157" s="275"/>
    </row>
    <row r="158" spans="2:7" x14ac:dyDescent="0.2">
      <c r="B158" s="277"/>
      <c r="C158" s="278"/>
      <c r="D158" s="281" t="s">
        <v>301</v>
      </c>
      <c r="E158" s="282">
        <f>E159+E160+E161+E162</f>
        <v>68000</v>
      </c>
      <c r="F158" s="282">
        <f>F159+F160+F161+F162</f>
        <v>68000</v>
      </c>
    </row>
    <row r="159" spans="2:7" x14ac:dyDescent="0.2">
      <c r="B159" s="283"/>
      <c r="C159" s="225"/>
      <c r="D159" s="193" t="s">
        <v>302</v>
      </c>
      <c r="E159" s="275">
        <v>30000</v>
      </c>
      <c r="F159" s="275">
        <v>30000</v>
      </c>
    </row>
    <row r="160" spans="2:7" x14ac:dyDescent="0.2">
      <c r="B160" s="283"/>
      <c r="C160" s="225"/>
      <c r="D160" s="193" t="s">
        <v>303</v>
      </c>
      <c r="E160" s="275">
        <v>20000</v>
      </c>
      <c r="F160" s="275">
        <v>20000</v>
      </c>
    </row>
    <row r="161" spans="2:6" x14ac:dyDescent="0.2">
      <c r="B161" s="174"/>
      <c r="C161" s="174"/>
      <c r="D161" s="184" t="s">
        <v>304</v>
      </c>
      <c r="E161" s="275">
        <v>9000</v>
      </c>
      <c r="F161" s="275">
        <v>9000</v>
      </c>
    </row>
    <row r="162" spans="2:6" x14ac:dyDescent="0.2">
      <c r="B162" s="174"/>
      <c r="C162" s="174"/>
      <c r="D162" s="184" t="s">
        <v>305</v>
      </c>
      <c r="E162" s="275">
        <v>9000</v>
      </c>
      <c r="F162" s="275">
        <v>9000</v>
      </c>
    </row>
    <row r="163" spans="2:6" x14ac:dyDescent="0.2">
      <c r="B163" s="174"/>
      <c r="C163" s="174"/>
      <c r="D163" s="184"/>
      <c r="E163" s="275"/>
      <c r="F163" s="275"/>
    </row>
    <row r="164" spans="2:6" x14ac:dyDescent="0.2">
      <c r="B164" s="174"/>
      <c r="C164" s="174"/>
      <c r="D164" s="284" t="s">
        <v>306</v>
      </c>
      <c r="E164" s="282">
        <f>E165+E166+E167+E168+E169</f>
        <v>29900</v>
      </c>
      <c r="F164" s="282">
        <f>F165+F166+F167+F168+F169</f>
        <v>29900</v>
      </c>
    </row>
    <row r="165" spans="2:6" x14ac:dyDescent="0.2">
      <c r="B165" s="174"/>
      <c r="C165" s="174"/>
      <c r="D165" s="184" t="s">
        <v>307</v>
      </c>
      <c r="E165" s="275">
        <v>18000</v>
      </c>
      <c r="F165" s="275">
        <v>18000</v>
      </c>
    </row>
    <row r="166" spans="2:6" x14ac:dyDescent="0.2">
      <c r="B166" s="174"/>
      <c r="C166" s="174"/>
      <c r="D166" s="184" t="s">
        <v>308</v>
      </c>
      <c r="E166" s="275">
        <v>4000</v>
      </c>
      <c r="F166" s="275">
        <v>4000</v>
      </c>
    </row>
    <row r="167" spans="2:6" x14ac:dyDescent="0.2">
      <c r="B167" s="174"/>
      <c r="C167" s="174"/>
      <c r="D167" s="184" t="s">
        <v>309</v>
      </c>
      <c r="E167" s="275">
        <v>3000</v>
      </c>
      <c r="F167" s="275">
        <v>3000</v>
      </c>
    </row>
    <row r="168" spans="2:6" x14ac:dyDescent="0.2">
      <c r="B168" s="274"/>
      <c r="C168" s="274"/>
      <c r="D168" s="276" t="s">
        <v>310</v>
      </c>
      <c r="E168" s="275">
        <v>4000</v>
      </c>
      <c r="F168" s="275">
        <v>4000</v>
      </c>
    </row>
    <row r="169" spans="2:6" x14ac:dyDescent="0.2">
      <c r="B169" s="274"/>
      <c r="C169" s="274"/>
      <c r="D169" s="276" t="s">
        <v>311</v>
      </c>
      <c r="E169" s="275">
        <v>900</v>
      </c>
      <c r="F169" s="275">
        <v>900</v>
      </c>
    </row>
    <row r="170" spans="2:6" x14ac:dyDescent="0.2">
      <c r="B170" s="274"/>
      <c r="C170" s="274"/>
      <c r="D170" s="276"/>
      <c r="E170" s="275"/>
      <c r="F170" s="275"/>
    </row>
    <row r="171" spans="2:6" x14ac:dyDescent="0.2">
      <c r="B171" s="274"/>
      <c r="C171" s="274"/>
      <c r="D171" s="281" t="s">
        <v>312</v>
      </c>
      <c r="E171" s="282">
        <f>E172+E173+E174+E175</f>
        <v>21500</v>
      </c>
      <c r="F171" s="282">
        <f>F172+F173+F174+F175</f>
        <v>21500</v>
      </c>
    </row>
    <row r="172" spans="2:6" x14ac:dyDescent="0.2">
      <c r="B172" s="174"/>
      <c r="C172" s="174"/>
      <c r="D172" s="184" t="s">
        <v>313</v>
      </c>
      <c r="E172" s="275">
        <v>6500</v>
      </c>
      <c r="F172" s="275">
        <v>6500</v>
      </c>
    </row>
    <row r="173" spans="2:6" x14ac:dyDescent="0.2">
      <c r="B173" s="174"/>
      <c r="C173" s="174"/>
      <c r="D173" s="184" t="s">
        <v>314</v>
      </c>
      <c r="E173" s="275">
        <v>5000</v>
      </c>
      <c r="F173" s="275">
        <v>5000</v>
      </c>
    </row>
    <row r="174" spans="2:6" x14ac:dyDescent="0.2">
      <c r="B174" s="174"/>
      <c r="C174" s="174"/>
      <c r="D174" s="184" t="s">
        <v>315</v>
      </c>
      <c r="E174" s="275">
        <v>5000</v>
      </c>
      <c r="F174" s="275">
        <v>5000</v>
      </c>
    </row>
    <row r="175" spans="2:6" x14ac:dyDescent="0.2">
      <c r="B175" s="174"/>
      <c r="C175" s="174"/>
      <c r="D175" s="184" t="s">
        <v>316</v>
      </c>
      <c r="E175" s="275">
        <v>5000</v>
      </c>
      <c r="F175" s="275">
        <v>5000</v>
      </c>
    </row>
    <row r="176" spans="2:6" x14ac:dyDescent="0.2">
      <c r="B176" s="174"/>
      <c r="C176" s="174"/>
      <c r="D176" s="184"/>
      <c r="E176" s="275"/>
      <c r="F176" s="275"/>
    </row>
    <row r="177" spans="1:6" x14ac:dyDescent="0.2">
      <c r="B177" s="174"/>
      <c r="C177" s="174"/>
      <c r="D177" s="284" t="s">
        <v>317</v>
      </c>
      <c r="E177" s="282">
        <f>E179+E180+E181+E182+E183+E178+E184</f>
        <v>96500</v>
      </c>
      <c r="F177" s="282">
        <f>F179+F180+F181+F182+F183+F178+F184</f>
        <v>126500</v>
      </c>
    </row>
    <row r="178" spans="1:6" s="289" customFormat="1" x14ac:dyDescent="0.2">
      <c r="A178" s="285"/>
      <c r="B178" s="286"/>
      <c r="C178" s="286"/>
      <c r="D178" s="287" t="s">
        <v>318</v>
      </c>
      <c r="E178" s="288">
        <v>14000</v>
      </c>
      <c r="F178" s="288">
        <v>14000</v>
      </c>
    </row>
    <row r="179" spans="1:6" x14ac:dyDescent="0.2">
      <c r="B179" s="274"/>
      <c r="C179" s="274"/>
      <c r="D179" s="290" t="s">
        <v>319</v>
      </c>
      <c r="E179" s="275">
        <v>13500</v>
      </c>
      <c r="F179" s="275">
        <v>23500</v>
      </c>
    </row>
    <row r="180" spans="1:6" x14ac:dyDescent="0.2">
      <c r="B180" s="274"/>
      <c r="C180" s="274"/>
      <c r="D180" s="276" t="s">
        <v>320</v>
      </c>
      <c r="E180" s="275">
        <v>14000</v>
      </c>
      <c r="F180" s="275">
        <v>14000</v>
      </c>
    </row>
    <row r="181" spans="1:6" x14ac:dyDescent="0.2">
      <c r="B181" s="274"/>
      <c r="C181" s="274"/>
      <c r="D181" s="276" t="s">
        <v>321</v>
      </c>
      <c r="E181" s="275">
        <v>9500</v>
      </c>
      <c r="F181" s="275">
        <v>9500</v>
      </c>
    </row>
    <row r="182" spans="1:6" x14ac:dyDescent="0.2">
      <c r="B182" s="274"/>
      <c r="C182" s="274"/>
      <c r="D182" s="276" t="s">
        <v>322</v>
      </c>
      <c r="E182" s="275">
        <v>1500</v>
      </c>
      <c r="F182" s="275">
        <v>1500</v>
      </c>
    </row>
    <row r="183" spans="1:6" x14ac:dyDescent="0.2">
      <c r="B183" s="274"/>
      <c r="C183" s="274"/>
      <c r="D183" s="276" t="s">
        <v>323</v>
      </c>
      <c r="E183" s="275">
        <v>4000</v>
      </c>
      <c r="F183" s="275">
        <v>24000</v>
      </c>
    </row>
    <row r="184" spans="1:6" x14ac:dyDescent="0.2">
      <c r="B184" s="274"/>
      <c r="C184" s="274"/>
      <c r="D184" s="276" t="s">
        <v>324</v>
      </c>
      <c r="E184" s="275">
        <v>40000</v>
      </c>
      <c r="F184" s="275">
        <v>40000</v>
      </c>
    </row>
    <row r="185" spans="1:6" x14ac:dyDescent="0.2">
      <c r="B185" s="274"/>
      <c r="C185" s="274"/>
      <c r="D185" s="276"/>
      <c r="E185" s="275"/>
      <c r="F185" s="275"/>
    </row>
    <row r="186" spans="1:6" x14ac:dyDescent="0.2">
      <c r="B186" s="274"/>
      <c r="C186" s="274"/>
      <c r="D186" s="281" t="s">
        <v>325</v>
      </c>
      <c r="E186" s="282">
        <f>E187+E188+E189+E190+E191+E192</f>
        <v>51000</v>
      </c>
      <c r="F186" s="282">
        <f>F187+F188+F189+F190+F191+F192</f>
        <v>59000</v>
      </c>
    </row>
    <row r="187" spans="1:6" x14ac:dyDescent="0.2">
      <c r="B187" s="274"/>
      <c r="C187" s="274"/>
      <c r="D187" s="276" t="s">
        <v>326</v>
      </c>
      <c r="E187" s="275">
        <v>9000</v>
      </c>
      <c r="F187" s="275">
        <v>9000</v>
      </c>
    </row>
    <row r="188" spans="1:6" x14ac:dyDescent="0.2">
      <c r="B188" s="274"/>
      <c r="C188" s="274"/>
      <c r="D188" s="276" t="s">
        <v>327</v>
      </c>
      <c r="E188" s="275">
        <v>8000</v>
      </c>
      <c r="F188" s="275">
        <v>8000</v>
      </c>
    </row>
    <row r="189" spans="1:6" x14ac:dyDescent="0.2">
      <c r="B189" s="274"/>
      <c r="C189" s="274"/>
      <c r="D189" s="276" t="s">
        <v>328</v>
      </c>
      <c r="E189" s="275">
        <v>8000</v>
      </c>
      <c r="F189" s="275">
        <v>16000</v>
      </c>
    </row>
    <row r="190" spans="1:6" x14ac:dyDescent="0.2">
      <c r="B190" s="274"/>
      <c r="C190" s="274"/>
      <c r="D190" s="276" t="s">
        <v>329</v>
      </c>
      <c r="E190" s="275">
        <v>9000</v>
      </c>
      <c r="F190" s="275">
        <v>9000</v>
      </c>
    </row>
    <row r="191" spans="1:6" x14ac:dyDescent="0.2">
      <c r="B191" s="274"/>
      <c r="C191" s="274"/>
      <c r="D191" s="276" t="s">
        <v>330</v>
      </c>
      <c r="E191" s="275">
        <v>8000</v>
      </c>
      <c r="F191" s="275">
        <v>8000</v>
      </c>
    </row>
    <row r="192" spans="1:6" x14ac:dyDescent="0.2">
      <c r="B192" s="274"/>
      <c r="C192" s="274"/>
      <c r="D192" s="276" t="s">
        <v>331</v>
      </c>
      <c r="E192" s="275">
        <v>9000</v>
      </c>
      <c r="F192" s="275">
        <v>9000</v>
      </c>
    </row>
    <row r="193" spans="1:6" x14ac:dyDescent="0.2">
      <c r="B193" s="274"/>
      <c r="C193" s="274"/>
      <c r="D193" s="276"/>
      <c r="E193" s="275"/>
      <c r="F193" s="275"/>
    </row>
    <row r="194" spans="1:6" x14ac:dyDescent="0.2">
      <c r="B194" s="291"/>
      <c r="C194" s="291"/>
      <c r="D194" s="292" t="s">
        <v>332</v>
      </c>
      <c r="E194" s="293">
        <f>E195+E196+E197+E198+E199+E200+E201</f>
        <v>946000</v>
      </c>
      <c r="F194" s="293">
        <f>F195+F196+F197+F198+F199+F200+F201</f>
        <v>960000</v>
      </c>
    </row>
    <row r="195" spans="1:6" x14ac:dyDescent="0.2">
      <c r="B195" s="291"/>
      <c r="C195" s="291"/>
      <c r="D195" s="294" t="s">
        <v>333</v>
      </c>
      <c r="E195" s="295">
        <v>200000</v>
      </c>
      <c r="F195" s="295">
        <v>200000</v>
      </c>
    </row>
    <row r="196" spans="1:6" x14ac:dyDescent="0.2">
      <c r="B196" s="291"/>
      <c r="C196" s="291"/>
      <c r="D196" s="294" t="s">
        <v>334</v>
      </c>
      <c r="E196" s="295">
        <v>175000</v>
      </c>
      <c r="F196" s="295">
        <v>175000</v>
      </c>
    </row>
    <row r="197" spans="1:6" x14ac:dyDescent="0.2">
      <c r="B197" s="291"/>
      <c r="C197" s="291"/>
      <c r="D197" s="294" t="s">
        <v>335</v>
      </c>
      <c r="E197" s="295">
        <v>160000</v>
      </c>
      <c r="F197" s="295">
        <v>160000</v>
      </c>
    </row>
    <row r="198" spans="1:6" x14ac:dyDescent="0.2">
      <c r="B198" s="291"/>
      <c r="C198" s="291"/>
      <c r="D198" s="294" t="s">
        <v>336</v>
      </c>
      <c r="E198" s="295">
        <v>183000</v>
      </c>
      <c r="F198" s="295">
        <v>197000</v>
      </c>
    </row>
    <row r="199" spans="1:6" x14ac:dyDescent="0.2">
      <c r="B199" s="291"/>
      <c r="C199" s="291"/>
      <c r="D199" s="294" t="s">
        <v>337</v>
      </c>
      <c r="E199" s="295">
        <v>122000</v>
      </c>
      <c r="F199" s="295">
        <v>122000</v>
      </c>
    </row>
    <row r="200" spans="1:6" x14ac:dyDescent="0.2">
      <c r="B200" s="291"/>
      <c r="C200" s="291"/>
      <c r="D200" s="294" t="s">
        <v>338</v>
      </c>
      <c r="E200" s="295">
        <v>6000</v>
      </c>
      <c r="F200" s="295">
        <v>6000</v>
      </c>
    </row>
    <row r="201" spans="1:6" x14ac:dyDescent="0.2">
      <c r="B201" s="291"/>
      <c r="C201" s="291"/>
      <c r="D201" s="291" t="s">
        <v>339</v>
      </c>
      <c r="E201" s="295">
        <v>100000</v>
      </c>
      <c r="F201" s="295">
        <v>100000</v>
      </c>
    </row>
    <row r="202" spans="1:6" x14ac:dyDescent="0.2">
      <c r="B202" s="197" t="s">
        <v>5</v>
      </c>
      <c r="C202" s="197"/>
      <c r="D202" s="197"/>
      <c r="E202" s="198">
        <f>E144</f>
        <v>1941900</v>
      </c>
      <c r="F202" s="198">
        <f>F144</f>
        <v>2039900</v>
      </c>
    </row>
    <row r="203" spans="1:6" x14ac:dyDescent="0.2">
      <c r="A203" s="296"/>
      <c r="B203" s="174"/>
      <c r="C203" s="174"/>
      <c r="D203" s="174"/>
      <c r="E203" s="176"/>
      <c r="F203" s="176"/>
    </row>
    <row r="204" spans="1:6" x14ac:dyDescent="0.2">
      <c r="B204" s="174"/>
      <c r="C204" s="174"/>
      <c r="D204" s="174"/>
      <c r="E204" s="176"/>
      <c r="F204" s="176"/>
    </row>
    <row r="205" spans="1:6" x14ac:dyDescent="0.2">
      <c r="B205" s="174"/>
      <c r="C205" s="174"/>
      <c r="D205" s="237" t="s">
        <v>340</v>
      </c>
      <c r="E205" s="176"/>
      <c r="F205" s="176"/>
    </row>
    <row r="206" spans="1:6" ht="36" customHeight="1" x14ac:dyDescent="0.2">
      <c r="B206" s="174"/>
      <c r="C206" s="174"/>
      <c r="D206" s="175" t="s">
        <v>341</v>
      </c>
      <c r="E206" s="176"/>
      <c r="F206" s="176"/>
    </row>
    <row r="207" spans="1:6" x14ac:dyDescent="0.2">
      <c r="B207" s="177">
        <v>410000</v>
      </c>
      <c r="C207" s="178"/>
      <c r="D207" s="297" t="s">
        <v>191</v>
      </c>
      <c r="E207" s="298"/>
      <c r="F207" s="298"/>
    </row>
    <row r="208" spans="1:6" x14ac:dyDescent="0.2">
      <c r="B208" s="299">
        <v>412000</v>
      </c>
      <c r="C208" s="213"/>
      <c r="D208" s="300" t="s">
        <v>8</v>
      </c>
      <c r="E208" s="211">
        <f>E209+E210+E211+E212</f>
        <v>125000</v>
      </c>
      <c r="F208" s="211">
        <f>F209+F210+F211+F212</f>
        <v>305500</v>
      </c>
    </row>
    <row r="209" spans="1:6" x14ac:dyDescent="0.2">
      <c r="B209" s="301">
        <v>412700</v>
      </c>
      <c r="C209" s="174"/>
      <c r="D209" s="302" t="s">
        <v>342</v>
      </c>
      <c r="E209" s="176">
        <v>55000</v>
      </c>
      <c r="F209" s="176">
        <v>147000</v>
      </c>
    </row>
    <row r="210" spans="1:6" x14ac:dyDescent="0.2">
      <c r="B210" s="303"/>
      <c r="C210" s="174"/>
      <c r="D210" s="302" t="s">
        <v>343</v>
      </c>
      <c r="E210" s="176">
        <v>15000</v>
      </c>
      <c r="F210" s="176">
        <v>8500</v>
      </c>
    </row>
    <row r="211" spans="1:6" x14ac:dyDescent="0.2">
      <c r="B211" s="303"/>
      <c r="C211" s="174"/>
      <c r="D211" s="216" t="s">
        <v>344</v>
      </c>
      <c r="E211" s="176">
        <v>45000</v>
      </c>
      <c r="F211" s="176">
        <v>15000</v>
      </c>
    </row>
    <row r="212" spans="1:6" x14ac:dyDescent="0.2">
      <c r="B212" s="303"/>
      <c r="C212" s="174"/>
      <c r="D212" s="302" t="s">
        <v>199</v>
      </c>
      <c r="E212" s="176">
        <v>10000</v>
      </c>
      <c r="F212" s="176">
        <v>135000</v>
      </c>
    </row>
    <row r="213" spans="1:6" x14ac:dyDescent="0.2">
      <c r="B213" s="177">
        <v>510000</v>
      </c>
      <c r="C213" s="178"/>
      <c r="D213" s="304" t="s">
        <v>207</v>
      </c>
      <c r="E213" s="179">
        <f>E214+E215</f>
        <v>145000</v>
      </c>
      <c r="F213" s="179">
        <f>F214+F215</f>
        <v>57100</v>
      </c>
    </row>
    <row r="214" spans="1:6" x14ac:dyDescent="0.2">
      <c r="B214" s="174"/>
      <c r="C214" s="174"/>
      <c r="D214" s="216" t="s">
        <v>345</v>
      </c>
      <c r="E214" s="176">
        <v>80000</v>
      </c>
      <c r="F214" s="176">
        <v>50000</v>
      </c>
    </row>
    <row r="215" spans="1:6" x14ac:dyDescent="0.2">
      <c r="B215" s="174"/>
      <c r="C215" s="174"/>
      <c r="D215" s="305" t="s">
        <v>346</v>
      </c>
      <c r="E215" s="176">
        <v>65000</v>
      </c>
      <c r="F215" s="176">
        <v>7100</v>
      </c>
    </row>
    <row r="216" spans="1:6" x14ac:dyDescent="0.2">
      <c r="B216" s="197" t="s">
        <v>5</v>
      </c>
      <c r="C216" s="197"/>
      <c r="D216" s="197"/>
      <c r="E216" s="306">
        <f>E213+E208</f>
        <v>270000</v>
      </c>
      <c r="F216" s="306">
        <f>F213+F208</f>
        <v>362600</v>
      </c>
    </row>
    <row r="217" spans="1:6" ht="14.25" customHeight="1" x14ac:dyDescent="0.2">
      <c r="B217" s="174"/>
      <c r="C217" s="174"/>
      <c r="D217" s="174"/>
      <c r="E217" s="176"/>
      <c r="F217" s="176"/>
    </row>
    <row r="218" spans="1:6" x14ac:dyDescent="0.2">
      <c r="B218" s="174"/>
      <c r="C218" s="174"/>
      <c r="D218" s="174"/>
      <c r="E218" s="176"/>
      <c r="F218" s="176"/>
    </row>
    <row r="219" spans="1:6" ht="28.5" x14ac:dyDescent="0.2">
      <c r="B219" s="174"/>
      <c r="C219" s="174"/>
      <c r="D219" s="307" t="s">
        <v>347</v>
      </c>
      <c r="E219" s="176"/>
      <c r="F219" s="176"/>
    </row>
    <row r="220" spans="1:6" ht="43.5" customHeight="1" x14ac:dyDescent="0.2">
      <c r="B220" s="174"/>
      <c r="C220" s="174"/>
      <c r="D220" s="308" t="s">
        <v>348</v>
      </c>
      <c r="E220" s="176"/>
      <c r="F220" s="176"/>
    </row>
    <row r="221" spans="1:6" x14ac:dyDescent="0.2">
      <c r="B221" s="309">
        <v>410000</v>
      </c>
      <c r="C221" s="310"/>
      <c r="D221" s="311" t="s">
        <v>191</v>
      </c>
      <c r="E221" s="312">
        <f>E222+E224+E230+E233+E244</f>
        <v>1150000</v>
      </c>
      <c r="F221" s="312">
        <f>F222+F224+F230+F233+F244</f>
        <v>1284000</v>
      </c>
    </row>
    <row r="222" spans="1:6" ht="19.5" customHeight="1" x14ac:dyDescent="0.2">
      <c r="B222" s="313">
        <v>412200</v>
      </c>
      <c r="C222" s="314"/>
      <c r="D222" s="315" t="s">
        <v>349</v>
      </c>
      <c r="E222" s="316">
        <f>E223</f>
        <v>19000</v>
      </c>
      <c r="F222" s="316">
        <f>F223</f>
        <v>14000</v>
      </c>
    </row>
    <row r="223" spans="1:6" s="322" customFormat="1" x14ac:dyDescent="0.2">
      <c r="A223" s="317"/>
      <c r="B223" s="318"/>
      <c r="C223" s="319"/>
      <c r="D223" s="320" t="s">
        <v>350</v>
      </c>
      <c r="E223" s="321">
        <v>19000</v>
      </c>
      <c r="F223" s="321">
        <v>14000</v>
      </c>
    </row>
    <row r="224" spans="1:6" s="328" customFormat="1" x14ac:dyDescent="0.2">
      <c r="A224" s="323"/>
      <c r="B224" s="324">
        <v>412500</v>
      </c>
      <c r="C224" s="325"/>
      <c r="D224" s="326" t="s">
        <v>222</v>
      </c>
      <c r="E224" s="327">
        <f>SUM(E225:E229)</f>
        <v>249000</v>
      </c>
      <c r="F224" s="327">
        <f>SUM(F225:F229)</f>
        <v>733000</v>
      </c>
    </row>
    <row r="225" spans="2:6" ht="19.5" customHeight="1" x14ac:dyDescent="0.2">
      <c r="B225" s="329"/>
      <c r="C225" s="193"/>
      <c r="D225" s="216" t="s">
        <v>351</v>
      </c>
      <c r="E225" s="330">
        <v>10000</v>
      </c>
      <c r="F225" s="330">
        <v>3000</v>
      </c>
    </row>
    <row r="226" spans="2:6" x14ac:dyDescent="0.2">
      <c r="B226" s="331"/>
      <c r="C226" s="184"/>
      <c r="D226" s="216" t="s">
        <v>352</v>
      </c>
      <c r="E226" s="330">
        <v>27000</v>
      </c>
      <c r="F226" s="330">
        <v>100000</v>
      </c>
    </row>
    <row r="227" spans="2:6" x14ac:dyDescent="0.2">
      <c r="B227" s="331"/>
      <c r="C227" s="184"/>
      <c r="D227" s="216" t="s">
        <v>353</v>
      </c>
      <c r="E227" s="330">
        <v>27000</v>
      </c>
      <c r="F227" s="330">
        <v>0</v>
      </c>
    </row>
    <row r="228" spans="2:6" ht="28.5" x14ac:dyDescent="0.2">
      <c r="B228" s="331"/>
      <c r="C228" s="184"/>
      <c r="D228" s="332" t="s">
        <v>354</v>
      </c>
      <c r="E228" s="330">
        <v>180000</v>
      </c>
      <c r="F228" s="330">
        <v>450000</v>
      </c>
    </row>
    <row r="229" spans="2:6" x14ac:dyDescent="0.2">
      <c r="B229" s="331"/>
      <c r="C229" s="184"/>
      <c r="D229" s="332" t="s">
        <v>355</v>
      </c>
      <c r="E229" s="330">
        <v>5000</v>
      </c>
      <c r="F229" s="330">
        <v>180000</v>
      </c>
    </row>
    <row r="230" spans="2:6" x14ac:dyDescent="0.2">
      <c r="B230" s="333">
        <v>412700</v>
      </c>
      <c r="C230" s="334"/>
      <c r="D230" s="335" t="s">
        <v>6</v>
      </c>
      <c r="E230" s="336">
        <f>E231+E232</f>
        <v>45000</v>
      </c>
      <c r="F230" s="336">
        <f>F231+F232</f>
        <v>2000</v>
      </c>
    </row>
    <row r="231" spans="2:6" x14ac:dyDescent="0.2">
      <c r="B231" s="337"/>
      <c r="C231" s="319"/>
      <c r="D231" s="338" t="s">
        <v>356</v>
      </c>
      <c r="E231" s="339">
        <v>10000</v>
      </c>
      <c r="F231" s="339">
        <v>2000</v>
      </c>
    </row>
    <row r="232" spans="2:6" x14ac:dyDescent="0.2">
      <c r="B232" s="337"/>
      <c r="C232" s="319"/>
      <c r="D232" s="338" t="s">
        <v>357</v>
      </c>
      <c r="E232" s="339">
        <v>35000</v>
      </c>
      <c r="F232" s="339">
        <v>0</v>
      </c>
    </row>
    <row r="233" spans="2:6" x14ac:dyDescent="0.2">
      <c r="B233" s="333">
        <v>412800</v>
      </c>
      <c r="C233" s="334"/>
      <c r="D233" s="335" t="s">
        <v>358</v>
      </c>
      <c r="E233" s="336">
        <f>SUM(E234:E243)</f>
        <v>372000</v>
      </c>
      <c r="F233" s="336">
        <f>SUM(F234:F243)</f>
        <v>527000</v>
      </c>
    </row>
    <row r="234" spans="2:6" ht="28.5" x14ac:dyDescent="0.2">
      <c r="B234" s="329"/>
      <c r="C234" s="193"/>
      <c r="D234" s="340" t="s">
        <v>359</v>
      </c>
      <c r="E234" s="341">
        <v>24000</v>
      </c>
      <c r="F234" s="341">
        <v>100000</v>
      </c>
    </row>
    <row r="235" spans="2:6" ht="28.5" x14ac:dyDescent="0.2">
      <c r="B235" s="329"/>
      <c r="C235" s="193"/>
      <c r="D235" s="340" t="s">
        <v>360</v>
      </c>
      <c r="E235" s="341">
        <v>120000</v>
      </c>
      <c r="F235" s="341">
        <v>35000</v>
      </c>
    </row>
    <row r="236" spans="2:6" ht="28.5" x14ac:dyDescent="0.2">
      <c r="B236" s="331"/>
      <c r="C236" s="184"/>
      <c r="D236" s="216" t="s">
        <v>361</v>
      </c>
      <c r="E236" s="330">
        <v>29000</v>
      </c>
      <c r="F236" s="330">
        <v>95000</v>
      </c>
    </row>
    <row r="237" spans="2:6" x14ac:dyDescent="0.2">
      <c r="B237" s="331"/>
      <c r="C237" s="184"/>
      <c r="D237" s="216" t="s">
        <v>362</v>
      </c>
      <c r="E237" s="330">
        <v>65000</v>
      </c>
      <c r="F237" s="330">
        <v>70000</v>
      </c>
    </row>
    <row r="238" spans="2:6" x14ac:dyDescent="0.2">
      <c r="B238" s="331"/>
      <c r="C238" s="184"/>
      <c r="D238" s="216" t="s">
        <v>363</v>
      </c>
      <c r="E238" s="330">
        <v>13000</v>
      </c>
      <c r="F238" s="330">
        <v>55000</v>
      </c>
    </row>
    <row r="239" spans="2:6" x14ac:dyDescent="0.2">
      <c r="B239" s="331"/>
      <c r="C239" s="184"/>
      <c r="D239" s="216" t="s">
        <v>364</v>
      </c>
      <c r="E239" s="330">
        <v>67000</v>
      </c>
      <c r="F239" s="330">
        <v>68000</v>
      </c>
    </row>
    <row r="240" spans="2:6" x14ac:dyDescent="0.2">
      <c r="B240" s="331"/>
      <c r="C240" s="184"/>
      <c r="D240" s="216" t="s">
        <v>365</v>
      </c>
      <c r="E240" s="330">
        <v>15000</v>
      </c>
      <c r="F240" s="330">
        <v>15000</v>
      </c>
    </row>
    <row r="241" spans="2:6" x14ac:dyDescent="0.2">
      <c r="B241" s="331"/>
      <c r="C241" s="184"/>
      <c r="D241" s="216" t="s">
        <v>366</v>
      </c>
      <c r="E241" s="330">
        <v>7000</v>
      </c>
      <c r="F241" s="330">
        <v>7000</v>
      </c>
    </row>
    <row r="242" spans="2:6" x14ac:dyDescent="0.2">
      <c r="B242" s="331"/>
      <c r="C242" s="184"/>
      <c r="D242" s="216" t="s">
        <v>367</v>
      </c>
      <c r="E242" s="330">
        <v>30000</v>
      </c>
      <c r="F242" s="330">
        <v>80000</v>
      </c>
    </row>
    <row r="243" spans="2:6" x14ac:dyDescent="0.2">
      <c r="B243" s="331"/>
      <c r="C243" s="184"/>
      <c r="D243" s="216" t="s">
        <v>368</v>
      </c>
      <c r="E243" s="330">
        <v>2000</v>
      </c>
      <c r="F243" s="330">
        <v>2000</v>
      </c>
    </row>
    <row r="244" spans="2:6" x14ac:dyDescent="0.2">
      <c r="B244" s="342">
        <v>415200</v>
      </c>
      <c r="C244" s="343"/>
      <c r="D244" s="344" t="s">
        <v>369</v>
      </c>
      <c r="E244" s="345">
        <f>E245+E246</f>
        <v>465000</v>
      </c>
      <c r="F244" s="345">
        <f>F245+F246</f>
        <v>8000</v>
      </c>
    </row>
    <row r="245" spans="2:6" x14ac:dyDescent="0.2">
      <c r="B245" s="346"/>
      <c r="C245" s="276"/>
      <c r="D245" s="347" t="s">
        <v>370</v>
      </c>
      <c r="E245" s="321">
        <v>15000</v>
      </c>
      <c r="F245" s="321">
        <v>8000</v>
      </c>
    </row>
    <row r="246" spans="2:6" x14ac:dyDescent="0.2">
      <c r="B246" s="346"/>
      <c r="C246" s="276"/>
      <c r="D246" s="347" t="s">
        <v>371</v>
      </c>
      <c r="E246" s="321">
        <v>450000</v>
      </c>
      <c r="F246" s="321">
        <v>0</v>
      </c>
    </row>
    <row r="247" spans="2:6" x14ac:dyDescent="0.2">
      <c r="B247" s="310">
        <v>510000</v>
      </c>
      <c r="C247" s="310"/>
      <c r="D247" s="304" t="s">
        <v>248</v>
      </c>
      <c r="E247" s="312">
        <f>SUM(E248:E260)</f>
        <v>2745000</v>
      </c>
      <c r="F247" s="312">
        <f>SUM(F248:F260)</f>
        <v>2636035</v>
      </c>
    </row>
    <row r="248" spans="2:6" ht="28.5" x14ac:dyDescent="0.2">
      <c r="B248" s="174"/>
      <c r="C248" s="174"/>
      <c r="D248" s="184" t="s">
        <v>372</v>
      </c>
      <c r="E248" s="176">
        <v>1050000</v>
      </c>
      <c r="F248" s="176">
        <v>1050000</v>
      </c>
    </row>
    <row r="249" spans="2:6" x14ac:dyDescent="0.2">
      <c r="B249" s="174"/>
      <c r="C249" s="174"/>
      <c r="D249" s="174" t="s">
        <v>373</v>
      </c>
      <c r="E249" s="176">
        <v>385000</v>
      </c>
      <c r="F249" s="176">
        <v>698035</v>
      </c>
    </row>
    <row r="250" spans="2:6" x14ac:dyDescent="0.2">
      <c r="B250" s="174"/>
      <c r="C250" s="174"/>
      <c r="D250" s="174" t="s">
        <v>374</v>
      </c>
      <c r="E250" s="176">
        <v>0</v>
      </c>
      <c r="F250" s="176">
        <v>60000</v>
      </c>
    </row>
    <row r="251" spans="2:6" x14ac:dyDescent="0.2">
      <c r="B251" s="174"/>
      <c r="C251" s="174"/>
      <c r="D251" s="174" t="s">
        <v>375</v>
      </c>
      <c r="E251" s="176">
        <v>300000</v>
      </c>
      <c r="F251" s="176">
        <v>93000</v>
      </c>
    </row>
    <row r="252" spans="2:6" x14ac:dyDescent="0.2">
      <c r="B252" s="174"/>
      <c r="C252" s="174"/>
      <c r="D252" s="174" t="s">
        <v>376</v>
      </c>
      <c r="E252" s="176">
        <v>50000</v>
      </c>
      <c r="F252" s="176">
        <v>0</v>
      </c>
    </row>
    <row r="253" spans="2:6" x14ac:dyDescent="0.2">
      <c r="B253" s="174"/>
      <c r="C253" s="174"/>
      <c r="D253" s="174" t="s">
        <v>377</v>
      </c>
      <c r="E253" s="176">
        <v>135000</v>
      </c>
      <c r="F253" s="176">
        <v>80000</v>
      </c>
    </row>
    <row r="254" spans="2:6" x14ac:dyDescent="0.2">
      <c r="B254" s="174"/>
      <c r="C254" s="174"/>
      <c r="D254" s="174" t="s">
        <v>378</v>
      </c>
      <c r="E254" s="176">
        <v>0</v>
      </c>
      <c r="F254" s="176">
        <v>85000</v>
      </c>
    </row>
    <row r="255" spans="2:6" x14ac:dyDescent="0.2">
      <c r="B255" s="174"/>
      <c r="C255" s="174"/>
      <c r="D255" s="184" t="s">
        <v>379</v>
      </c>
      <c r="E255" s="176">
        <v>200000</v>
      </c>
      <c r="F255" s="176">
        <v>0</v>
      </c>
    </row>
    <row r="256" spans="2:6" x14ac:dyDescent="0.2">
      <c r="B256" s="174"/>
      <c r="C256" s="174"/>
      <c r="D256" s="184" t="s">
        <v>380</v>
      </c>
      <c r="E256" s="176">
        <v>15000</v>
      </c>
      <c r="F256" s="176">
        <v>0</v>
      </c>
    </row>
    <row r="257" spans="2:6" ht="28.5" x14ac:dyDescent="0.2">
      <c r="B257" s="174"/>
      <c r="C257" s="174"/>
      <c r="D257" s="184" t="s">
        <v>381</v>
      </c>
      <c r="E257" s="176">
        <v>400000</v>
      </c>
      <c r="F257" s="176">
        <v>535000</v>
      </c>
    </row>
    <row r="258" spans="2:6" x14ac:dyDescent="0.2">
      <c r="B258" s="174"/>
      <c r="C258" s="174"/>
      <c r="D258" s="184" t="s">
        <v>382</v>
      </c>
      <c r="E258" s="176">
        <v>175000</v>
      </c>
      <c r="F258" s="176">
        <v>0</v>
      </c>
    </row>
    <row r="259" spans="2:6" x14ac:dyDescent="0.2">
      <c r="B259" s="184"/>
      <c r="C259" s="184"/>
      <c r="D259" s="216" t="s">
        <v>383</v>
      </c>
      <c r="E259" s="176">
        <v>20000</v>
      </c>
      <c r="F259" s="176">
        <v>20000</v>
      </c>
    </row>
    <row r="260" spans="2:6" x14ac:dyDescent="0.2">
      <c r="B260" s="184"/>
      <c r="C260" s="184"/>
      <c r="D260" s="340" t="s">
        <v>384</v>
      </c>
      <c r="E260" s="176">
        <v>15000</v>
      </c>
      <c r="F260" s="176">
        <v>15000</v>
      </c>
    </row>
    <row r="261" spans="2:6" ht="15.75" x14ac:dyDescent="0.2">
      <c r="B261" s="197" t="s">
        <v>5</v>
      </c>
      <c r="C261" s="197"/>
      <c r="D261" s="197"/>
      <c r="E261" s="348">
        <f>E247+E221</f>
        <v>3895000</v>
      </c>
      <c r="F261" s="348">
        <f>F247+F221</f>
        <v>3920035</v>
      </c>
    </row>
    <row r="262" spans="2:6" ht="14.25" customHeight="1" x14ac:dyDescent="0.2"/>
    <row r="263" spans="2:6" ht="18" x14ac:dyDescent="0.2">
      <c r="B263" s="350" t="s">
        <v>385</v>
      </c>
      <c r="C263" s="350"/>
      <c r="D263" s="350"/>
      <c r="E263" s="351">
        <f>E261+E216+E202+E139+E126+E93+E29</f>
        <v>8991798</v>
      </c>
      <c r="F263" s="351">
        <f>F261+F216+F202+F139+F126+F93+F29</f>
        <v>9793121</v>
      </c>
    </row>
    <row r="264" spans="2:6" ht="36" customHeight="1" x14ac:dyDescent="0.2"/>
    <row r="266" spans="2:6" x14ac:dyDescent="0.2">
      <c r="B266" s="352" t="s">
        <v>386</v>
      </c>
      <c r="C266" s="352"/>
      <c r="D266" s="352"/>
      <c r="E266" s="353">
        <v>8991798</v>
      </c>
      <c r="F266" s="353">
        <v>8991798</v>
      </c>
    </row>
    <row r="268" spans="2:6" ht="18" x14ac:dyDescent="0.25">
      <c r="B268" s="354" t="s">
        <v>387</v>
      </c>
      <c r="C268" s="354"/>
      <c r="D268" s="354"/>
      <c r="E268" s="355">
        <f>E266-E263</f>
        <v>0</v>
      </c>
      <c r="F268" s="355">
        <f>F266-F263</f>
        <v>-801323</v>
      </c>
    </row>
    <row r="269" spans="2:6" ht="23.25" customHeight="1" x14ac:dyDescent="0.2"/>
  </sheetData>
  <mergeCells count="13">
    <mergeCell ref="B268:D268"/>
    <mergeCell ref="B139:D139"/>
    <mergeCell ref="B202:D202"/>
    <mergeCell ref="B216:D216"/>
    <mergeCell ref="B261:D261"/>
    <mergeCell ref="B263:D263"/>
    <mergeCell ref="B266:D266"/>
    <mergeCell ref="B2:F2"/>
    <mergeCell ref="B3:C3"/>
    <mergeCell ref="B4:C4"/>
    <mergeCell ref="B29:D29"/>
    <mergeCell ref="B93:D93"/>
    <mergeCell ref="B126:D12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6" manualBreakCount="6">
    <brk id="31" max="16383" man="1"/>
    <brk id="76" max="16383" man="1"/>
    <brk id="126" max="16383" man="1"/>
    <brk id="176" max="16383" man="1"/>
    <brk id="217" max="16383" man="1"/>
    <brk id="2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0"/>
  <sheetViews>
    <sheetView workbookViewId="0">
      <selection activeCell="M44" sqref="M44"/>
    </sheetView>
  </sheetViews>
  <sheetFormatPr defaultRowHeight="12.75" x14ac:dyDescent="0.25"/>
  <cols>
    <col min="1" max="1" width="9.140625" style="1"/>
    <col min="2" max="2" width="15" style="1" customWidth="1"/>
    <col min="3" max="3" width="50.5703125" style="46" customWidth="1"/>
    <col min="4" max="7" width="17.7109375" style="16" customWidth="1"/>
    <col min="8" max="16384" width="9.140625" style="1"/>
  </cols>
  <sheetData>
    <row r="2" spans="2:7" ht="43.5" customHeight="1" x14ac:dyDescent="0.25">
      <c r="B2" s="153" t="s">
        <v>388</v>
      </c>
      <c r="C2" s="154"/>
      <c r="D2" s="154"/>
      <c r="E2" s="154"/>
      <c r="F2" s="154"/>
      <c r="G2" s="154"/>
    </row>
    <row r="4" spans="2:7" ht="38.25" x14ac:dyDescent="0.25">
      <c r="B4" s="2" t="s">
        <v>0</v>
      </c>
      <c r="C4" s="2" t="s">
        <v>1</v>
      </c>
      <c r="D4" s="3" t="s">
        <v>389</v>
      </c>
      <c r="E4" s="3" t="s">
        <v>390</v>
      </c>
      <c r="F4" s="3" t="s">
        <v>157</v>
      </c>
      <c r="G4" s="3" t="s">
        <v>178</v>
      </c>
    </row>
    <row r="5" spans="2:7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  <c r="G5" s="4">
        <v>6</v>
      </c>
    </row>
    <row r="7" spans="2:7" x14ac:dyDescent="0.25">
      <c r="B7" s="56"/>
      <c r="C7" s="57" t="s">
        <v>107</v>
      </c>
      <c r="D7" s="58">
        <f>D9+D17+D24</f>
        <v>8941798</v>
      </c>
      <c r="E7" s="58">
        <f>E9+E17+E24</f>
        <v>9594086</v>
      </c>
      <c r="F7" s="58">
        <f>E7-D7</f>
        <v>652288</v>
      </c>
      <c r="G7" s="58">
        <f>E7/D7*100</f>
        <v>107.29481922986854</v>
      </c>
    </row>
    <row r="8" spans="2:7" x14ac:dyDescent="0.25">
      <c r="G8" s="14"/>
    </row>
    <row r="9" spans="2:7" x14ac:dyDescent="0.25">
      <c r="B9" s="151" t="s">
        <v>61</v>
      </c>
      <c r="C9" s="151"/>
      <c r="D9" s="27">
        <f>D11+D12+D14+D15</f>
        <v>2111298</v>
      </c>
      <c r="E9" s="27">
        <f>E11+E12+E13+E14+E15</f>
        <v>2155300</v>
      </c>
      <c r="F9" s="27">
        <f>E9-D9</f>
        <v>44002</v>
      </c>
      <c r="G9" s="98">
        <f>E9/D9*100</f>
        <v>102.08412076362504</v>
      </c>
    </row>
    <row r="10" spans="2:7" x14ac:dyDescent="0.25">
      <c r="G10" s="14"/>
    </row>
    <row r="11" spans="2:7" s="17" customFormat="1" ht="26.25" customHeight="1" x14ac:dyDescent="0.25">
      <c r="B11" s="17">
        <v>713</v>
      </c>
      <c r="C11" s="13" t="s">
        <v>62</v>
      </c>
      <c r="D11" s="14">
        <v>311000</v>
      </c>
      <c r="E11" s="14">
        <v>283000</v>
      </c>
      <c r="F11" s="14">
        <f>E11-D11</f>
        <v>-28000</v>
      </c>
      <c r="G11" s="14">
        <f>E11/D11*100</f>
        <v>90.9967845659164</v>
      </c>
    </row>
    <row r="12" spans="2:7" s="13" customFormat="1" x14ac:dyDescent="0.25">
      <c r="B12" s="17">
        <v>714</v>
      </c>
      <c r="C12" s="13" t="s">
        <v>65</v>
      </c>
      <c r="D12" s="14">
        <v>31000</v>
      </c>
      <c r="E12" s="14">
        <v>50000</v>
      </c>
      <c r="F12" s="14">
        <f t="shared" ref="F12:F15" si="0">E12-D12</f>
        <v>19000</v>
      </c>
      <c r="G12" s="14">
        <f t="shared" ref="G12:G15" si="1">E12/D12*100</f>
        <v>161.29032258064515</v>
      </c>
    </row>
    <row r="13" spans="2:7" s="13" customFormat="1" x14ac:dyDescent="0.25">
      <c r="B13" s="17">
        <v>715</v>
      </c>
      <c r="C13" s="13" t="s">
        <v>391</v>
      </c>
      <c r="D13" s="14">
        <v>0</v>
      </c>
      <c r="E13" s="14">
        <v>11700</v>
      </c>
      <c r="F13" s="14">
        <f t="shared" si="0"/>
        <v>11700</v>
      </c>
      <c r="G13" s="14" t="e">
        <f t="shared" si="1"/>
        <v>#DIV/0!</v>
      </c>
    </row>
    <row r="14" spans="2:7" s="17" customFormat="1" x14ac:dyDescent="0.25">
      <c r="B14" s="17">
        <v>717</v>
      </c>
      <c r="C14" s="13" t="s">
        <v>67</v>
      </c>
      <c r="D14" s="14">
        <v>1768798</v>
      </c>
      <c r="E14" s="14">
        <v>1810000</v>
      </c>
      <c r="F14" s="14">
        <f t="shared" si="0"/>
        <v>41202</v>
      </c>
      <c r="G14" s="14">
        <f t="shared" si="1"/>
        <v>102.32937848188431</v>
      </c>
    </row>
    <row r="15" spans="2:7" s="17" customFormat="1" x14ac:dyDescent="0.25">
      <c r="B15" s="17">
        <v>719</v>
      </c>
      <c r="C15" s="13" t="s">
        <v>69</v>
      </c>
      <c r="D15" s="14">
        <v>500</v>
      </c>
      <c r="E15" s="14">
        <v>600</v>
      </c>
      <c r="F15" s="14">
        <f t="shared" si="0"/>
        <v>100</v>
      </c>
      <c r="G15" s="14">
        <f t="shared" si="1"/>
        <v>120</v>
      </c>
    </row>
    <row r="16" spans="2:7" s="17" customFormat="1" x14ac:dyDescent="0.25">
      <c r="C16" s="13"/>
      <c r="D16" s="14"/>
      <c r="E16" s="14"/>
      <c r="F16" s="14"/>
      <c r="G16" s="14"/>
    </row>
    <row r="17" spans="2:7" s="17" customFormat="1" x14ac:dyDescent="0.25">
      <c r="B17" s="151" t="s">
        <v>70</v>
      </c>
      <c r="C17" s="151"/>
      <c r="D17" s="27">
        <f>D19+D20+D21+D22</f>
        <v>6670500</v>
      </c>
      <c r="E17" s="27">
        <f>E19+E20+E21+E22</f>
        <v>7268786</v>
      </c>
      <c r="F17" s="27">
        <f>E17-D17</f>
        <v>598286</v>
      </c>
      <c r="G17" s="98">
        <f>E17/D17*100</f>
        <v>108.96913274866951</v>
      </c>
    </row>
    <row r="18" spans="2:7" s="17" customFormat="1" x14ac:dyDescent="0.25">
      <c r="C18" s="13"/>
      <c r="D18" s="14"/>
      <c r="E18" s="14"/>
      <c r="F18" s="14"/>
      <c r="G18" s="14"/>
    </row>
    <row r="19" spans="2:7" s="17" customFormat="1" x14ac:dyDescent="0.25">
      <c r="B19" s="17">
        <v>721</v>
      </c>
      <c r="C19" s="13" t="s">
        <v>71</v>
      </c>
      <c r="D19" s="14">
        <v>6000</v>
      </c>
      <c r="E19" s="14">
        <v>10000</v>
      </c>
      <c r="F19" s="14">
        <f>E19-D19</f>
        <v>4000</v>
      </c>
      <c r="G19" s="14">
        <f>E19/D19*100</f>
        <v>166.66666666666669</v>
      </c>
    </row>
    <row r="20" spans="2:7" s="17" customFormat="1" x14ac:dyDescent="0.25">
      <c r="B20" s="17">
        <v>722</v>
      </c>
      <c r="C20" s="13" t="s">
        <v>73</v>
      </c>
      <c r="D20" s="14">
        <v>6664200</v>
      </c>
      <c r="E20" s="14">
        <v>7253886</v>
      </c>
      <c r="F20" s="14">
        <f t="shared" ref="F20:F22" si="2">E20-D20</f>
        <v>589686</v>
      </c>
      <c r="G20" s="14">
        <f t="shared" ref="G20:G22" si="3">E20/D20*100</f>
        <v>108.8485639686684</v>
      </c>
    </row>
    <row r="21" spans="2:7" s="17" customFormat="1" x14ac:dyDescent="0.25">
      <c r="B21" s="17">
        <v>723</v>
      </c>
      <c r="C21" s="13" t="s">
        <v>95</v>
      </c>
      <c r="D21" s="14">
        <v>300</v>
      </c>
      <c r="E21" s="14">
        <v>200</v>
      </c>
      <c r="F21" s="14">
        <f t="shared" si="2"/>
        <v>-100</v>
      </c>
      <c r="G21" s="14">
        <f t="shared" si="3"/>
        <v>66.666666666666657</v>
      </c>
    </row>
    <row r="22" spans="2:7" s="17" customFormat="1" x14ac:dyDescent="0.25">
      <c r="B22" s="17">
        <v>729</v>
      </c>
      <c r="C22" s="13" t="s">
        <v>108</v>
      </c>
      <c r="D22" s="14">
        <v>0</v>
      </c>
      <c r="E22" s="14">
        <v>4700</v>
      </c>
      <c r="F22" s="14">
        <f t="shared" si="2"/>
        <v>4700</v>
      </c>
      <c r="G22" s="14" t="e">
        <f t="shared" si="3"/>
        <v>#DIV/0!</v>
      </c>
    </row>
    <row r="23" spans="2:7" s="17" customFormat="1" x14ac:dyDescent="0.25">
      <c r="C23" s="13"/>
      <c r="D23" s="14"/>
      <c r="E23" s="14"/>
      <c r="F23" s="14"/>
      <c r="G23" s="14"/>
    </row>
    <row r="24" spans="2:7" s="17" customFormat="1" x14ac:dyDescent="0.25">
      <c r="B24" s="151" t="s">
        <v>97</v>
      </c>
      <c r="C24" s="151"/>
      <c r="D24" s="27">
        <f>D26+D27</f>
        <v>160000</v>
      </c>
      <c r="E24" s="27">
        <f>E26+E27</f>
        <v>170000</v>
      </c>
      <c r="F24" s="27">
        <f>E24-D24</f>
        <v>10000</v>
      </c>
      <c r="G24" s="98">
        <f>E24/D24*100</f>
        <v>106.25</v>
      </c>
    </row>
    <row r="25" spans="2:7" s="17" customFormat="1" x14ac:dyDescent="0.25">
      <c r="C25" s="13"/>
      <c r="D25" s="14"/>
      <c r="E25" s="14"/>
      <c r="F25" s="14"/>
      <c r="G25" s="14"/>
    </row>
    <row r="26" spans="2:7" s="17" customFormat="1" x14ac:dyDescent="0.25">
      <c r="B26" s="17">
        <v>731</v>
      </c>
      <c r="C26" s="13" t="s">
        <v>98</v>
      </c>
      <c r="D26" s="14">
        <v>50000</v>
      </c>
      <c r="E26" s="14">
        <v>20000</v>
      </c>
      <c r="F26" s="14">
        <f>E26-D26</f>
        <v>-30000</v>
      </c>
      <c r="G26" s="14">
        <f>E26/D26*100</f>
        <v>40</v>
      </c>
    </row>
    <row r="27" spans="2:7" s="17" customFormat="1" x14ac:dyDescent="0.25">
      <c r="B27" s="17">
        <v>781</v>
      </c>
      <c r="C27" s="13" t="s">
        <v>99</v>
      </c>
      <c r="D27" s="14">
        <v>110000</v>
      </c>
      <c r="E27" s="14">
        <v>150000</v>
      </c>
      <c r="F27" s="14">
        <f>E27-D27</f>
        <v>40000</v>
      </c>
      <c r="G27" s="14">
        <f>E27/D27*100</f>
        <v>136.36363636363635</v>
      </c>
    </row>
    <row r="28" spans="2:7" s="17" customFormat="1" x14ac:dyDescent="0.25">
      <c r="C28" s="13"/>
      <c r="D28" s="14"/>
      <c r="E28" s="14"/>
      <c r="F28" s="14"/>
      <c r="G28" s="14"/>
    </row>
    <row r="29" spans="2:7" s="43" customFormat="1" x14ac:dyDescent="0.25">
      <c r="B29" s="59"/>
      <c r="C29" s="60" t="s">
        <v>109</v>
      </c>
      <c r="D29" s="61">
        <f>D31+D45+D43</f>
        <v>5965798</v>
      </c>
      <c r="E29" s="61">
        <f>E31+E45+E43</f>
        <v>6623186</v>
      </c>
      <c r="F29" s="124">
        <f>E29-D29</f>
        <v>657388</v>
      </c>
      <c r="G29" s="92">
        <f>E29/D29*100</f>
        <v>111.0192802371116</v>
      </c>
    </row>
    <row r="30" spans="2:7" s="43" customFormat="1" x14ac:dyDescent="0.25">
      <c r="B30" s="53"/>
      <c r="C30" s="52"/>
      <c r="D30" s="20"/>
      <c r="E30" s="20"/>
      <c r="F30" s="20"/>
      <c r="G30" s="14"/>
    </row>
    <row r="31" spans="2:7" s="43" customFormat="1" x14ac:dyDescent="0.25">
      <c r="B31" s="9"/>
      <c r="C31" s="19" t="s">
        <v>13</v>
      </c>
      <c r="D31" s="12">
        <f>D33+D34+D35+D36+D37+D38+D39</f>
        <v>5848798</v>
      </c>
      <c r="E31" s="12">
        <f>E33+E34+E35+E36+E37+E38+E39</f>
        <v>6621186</v>
      </c>
      <c r="F31" s="12">
        <f>E31-D31</f>
        <v>772388</v>
      </c>
      <c r="G31" s="93">
        <f>E31/D31*100</f>
        <v>113.20592709818325</v>
      </c>
    </row>
    <row r="32" spans="2:7" s="43" customFormat="1" x14ac:dyDescent="0.25">
      <c r="B32" s="53"/>
      <c r="C32" s="55"/>
      <c r="D32" s="54"/>
      <c r="E32" s="54"/>
      <c r="F32" s="54"/>
      <c r="G32" s="14"/>
    </row>
    <row r="33" spans="2:18" s="43" customFormat="1" x14ac:dyDescent="0.25">
      <c r="B33" s="43">
        <v>411</v>
      </c>
      <c r="C33" s="55" t="s">
        <v>110</v>
      </c>
      <c r="D33" s="54">
        <v>1012028</v>
      </c>
      <c r="E33" s="54">
        <v>1096000</v>
      </c>
      <c r="F33" s="14">
        <f>E33-D33</f>
        <v>83972</v>
      </c>
      <c r="G33" s="14">
        <f>E33/D33*100</f>
        <v>108.29739888619683</v>
      </c>
    </row>
    <row r="34" spans="2:18" s="43" customFormat="1" x14ac:dyDescent="0.25">
      <c r="B34" s="43">
        <v>412</v>
      </c>
      <c r="C34" s="55" t="s">
        <v>8</v>
      </c>
      <c r="D34" s="54">
        <v>1648870</v>
      </c>
      <c r="E34" s="54">
        <v>2604286</v>
      </c>
      <c r="F34" s="14">
        <f t="shared" ref="F34:F39" si="4">E34-D34</f>
        <v>955416</v>
      </c>
      <c r="G34" s="14">
        <f t="shared" ref="G34:G39" si="5">E34/D34*100</f>
        <v>157.94368264326476</v>
      </c>
    </row>
    <row r="35" spans="2:18" s="43" customFormat="1" x14ac:dyDescent="0.25">
      <c r="B35" s="43">
        <v>413</v>
      </c>
      <c r="C35" s="62" t="s">
        <v>111</v>
      </c>
      <c r="D35" s="54">
        <v>0</v>
      </c>
      <c r="E35" s="54">
        <v>0</v>
      </c>
      <c r="F35" s="14">
        <f t="shared" si="4"/>
        <v>0</v>
      </c>
      <c r="G35" s="14" t="e">
        <f t="shared" si="5"/>
        <v>#DIV/0!</v>
      </c>
      <c r="R35" s="17"/>
    </row>
    <row r="36" spans="2:18" s="17" customFormat="1" x14ac:dyDescent="0.25">
      <c r="B36" s="17">
        <v>414</v>
      </c>
      <c r="C36" s="13" t="s">
        <v>11</v>
      </c>
      <c r="D36" s="14">
        <v>345000</v>
      </c>
      <c r="E36" s="14">
        <v>391000</v>
      </c>
      <c r="F36" s="14">
        <f t="shared" si="4"/>
        <v>46000</v>
      </c>
      <c r="G36" s="14">
        <f t="shared" si="5"/>
        <v>113.33333333333333</v>
      </c>
    </row>
    <row r="37" spans="2:18" s="17" customFormat="1" x14ac:dyDescent="0.25">
      <c r="B37" s="17">
        <v>415</v>
      </c>
      <c r="C37" s="13" t="s">
        <v>9</v>
      </c>
      <c r="D37" s="14">
        <v>1722900</v>
      </c>
      <c r="E37" s="14">
        <v>1418900</v>
      </c>
      <c r="F37" s="14">
        <f t="shared" si="4"/>
        <v>-304000</v>
      </c>
      <c r="G37" s="14">
        <f t="shared" si="5"/>
        <v>82.355331127749722</v>
      </c>
    </row>
    <row r="38" spans="2:18" s="17" customFormat="1" x14ac:dyDescent="0.25">
      <c r="B38" s="17">
        <v>416</v>
      </c>
      <c r="C38" s="13" t="s">
        <v>12</v>
      </c>
      <c r="D38" s="14">
        <v>1100000</v>
      </c>
      <c r="E38" s="14">
        <v>1107000</v>
      </c>
      <c r="F38" s="14">
        <f t="shared" si="4"/>
        <v>7000</v>
      </c>
      <c r="G38" s="14">
        <f t="shared" si="5"/>
        <v>100.63636363636364</v>
      </c>
    </row>
    <row r="39" spans="2:18" s="17" customFormat="1" x14ac:dyDescent="0.25">
      <c r="B39" s="17">
        <v>419</v>
      </c>
      <c r="C39" s="13" t="s">
        <v>156</v>
      </c>
      <c r="D39" s="14">
        <v>20000</v>
      </c>
      <c r="E39" s="14">
        <v>4000</v>
      </c>
      <c r="F39" s="14">
        <f t="shared" si="4"/>
        <v>-16000</v>
      </c>
      <c r="G39" s="14">
        <f t="shared" si="5"/>
        <v>20</v>
      </c>
    </row>
    <row r="40" spans="2:18" s="17" customFormat="1" x14ac:dyDescent="0.25">
      <c r="C40" s="13"/>
      <c r="D40" s="14"/>
      <c r="E40" s="14"/>
      <c r="F40" s="54"/>
      <c r="G40" s="14"/>
    </row>
    <row r="41" spans="2:18" s="17" customFormat="1" ht="14.25" x14ac:dyDescent="0.25">
      <c r="B41" s="121"/>
      <c r="C41" s="122" t="s">
        <v>99</v>
      </c>
      <c r="D41" s="123"/>
      <c r="E41" s="123"/>
      <c r="F41" s="123"/>
      <c r="G41" s="123"/>
    </row>
    <row r="42" spans="2:18" s="17" customFormat="1" x14ac:dyDescent="0.25">
      <c r="C42" s="13"/>
      <c r="D42" s="14"/>
      <c r="E42" s="14"/>
      <c r="F42" s="14"/>
      <c r="G42" s="14"/>
    </row>
    <row r="43" spans="2:18" s="17" customFormat="1" x14ac:dyDescent="0.25">
      <c r="B43" s="17">
        <v>480</v>
      </c>
      <c r="C43" s="13" t="s">
        <v>163</v>
      </c>
      <c r="D43" s="14">
        <v>7000</v>
      </c>
      <c r="E43" s="14">
        <v>2000</v>
      </c>
      <c r="F43" s="14">
        <f>E43-D43</f>
        <v>-5000</v>
      </c>
      <c r="G43" s="14">
        <f>E43/D43*100</f>
        <v>28.571428571428569</v>
      </c>
    </row>
    <row r="44" spans="2:18" s="17" customFormat="1" x14ac:dyDescent="0.25">
      <c r="C44" s="13"/>
      <c r="D44" s="14"/>
      <c r="E44" s="14"/>
      <c r="F44" s="14"/>
      <c r="G44" s="14"/>
      <c r="M44" s="18"/>
    </row>
    <row r="45" spans="2:18" x14ac:dyDescent="0.25">
      <c r="B45" s="63" t="s">
        <v>112</v>
      </c>
      <c r="C45" s="64" t="s">
        <v>113</v>
      </c>
      <c r="D45" s="65">
        <v>110000</v>
      </c>
      <c r="E45" s="65">
        <v>0</v>
      </c>
      <c r="F45" s="65">
        <v>-100000</v>
      </c>
      <c r="G45" s="97">
        <v>0</v>
      </c>
    </row>
    <row r="46" spans="2:18" s="17" customFormat="1" x14ac:dyDescent="0.25">
      <c r="C46" s="13"/>
      <c r="D46" s="14"/>
      <c r="E46" s="14"/>
      <c r="F46" s="14"/>
      <c r="G46" s="14"/>
    </row>
    <row r="47" spans="2:18" s="17" customFormat="1" x14ac:dyDescent="0.25">
      <c r="B47" s="66"/>
      <c r="C47" s="67" t="s">
        <v>114</v>
      </c>
      <c r="D47" s="68">
        <f>D7-D29</f>
        <v>2976000</v>
      </c>
      <c r="E47" s="68">
        <f>E7-E29</f>
        <v>2970900</v>
      </c>
      <c r="F47" s="68"/>
      <c r="G47" s="95"/>
    </row>
    <row r="48" spans="2:18" s="17" customFormat="1" x14ac:dyDescent="0.25">
      <c r="C48" s="13"/>
      <c r="D48" s="14"/>
      <c r="E48" s="14"/>
      <c r="F48" s="14"/>
      <c r="G48" s="14"/>
    </row>
    <row r="49" spans="2:7" x14ac:dyDescent="0.25">
      <c r="B49" s="9"/>
      <c r="C49" s="19" t="s">
        <v>115</v>
      </c>
      <c r="D49" s="12">
        <f>D51-D52</f>
        <v>-2976000</v>
      </c>
      <c r="E49" s="12">
        <f>E51-E52</f>
        <v>-3169935</v>
      </c>
      <c r="F49" s="12"/>
      <c r="G49" s="93"/>
    </row>
    <row r="50" spans="2:7" s="17" customFormat="1" x14ac:dyDescent="0.25">
      <c r="C50" s="13"/>
      <c r="D50" s="14"/>
      <c r="E50" s="14"/>
      <c r="F50" s="14"/>
      <c r="G50" s="14"/>
    </row>
    <row r="51" spans="2:7" s="69" customFormat="1" x14ac:dyDescent="0.25">
      <c r="B51" s="69">
        <v>810</v>
      </c>
      <c r="C51" s="70" t="s">
        <v>116</v>
      </c>
      <c r="D51" s="71">
        <v>50000</v>
      </c>
      <c r="E51" s="71">
        <v>0</v>
      </c>
      <c r="F51" s="71">
        <f>E51-D51</f>
        <v>-50000</v>
      </c>
      <c r="G51" s="14">
        <v>0</v>
      </c>
    </row>
    <row r="52" spans="2:7" s="69" customFormat="1" x14ac:dyDescent="0.25">
      <c r="B52" s="69">
        <v>510</v>
      </c>
      <c r="C52" s="70" t="s">
        <v>117</v>
      </c>
      <c r="D52" s="71">
        <v>3026000</v>
      </c>
      <c r="E52" s="71">
        <v>3169935</v>
      </c>
      <c r="F52" s="71">
        <f>E52-D52</f>
        <v>143935</v>
      </c>
      <c r="G52" s="14">
        <f>E52/D52*100</f>
        <v>104.75660938532715</v>
      </c>
    </row>
    <row r="53" spans="2:7" x14ac:dyDescent="0.25">
      <c r="G53" s="14"/>
    </row>
    <row r="54" spans="2:7" x14ac:dyDescent="0.25">
      <c r="B54" s="72"/>
      <c r="C54" s="49" t="s">
        <v>118</v>
      </c>
      <c r="D54" s="50">
        <f>D47+D49</f>
        <v>0</v>
      </c>
      <c r="E54" s="50">
        <f>E47+E49</f>
        <v>-199035</v>
      </c>
      <c r="F54" s="50">
        <v>0</v>
      </c>
      <c r="G54" s="95">
        <v>0</v>
      </c>
    </row>
    <row r="55" spans="2:7" s="53" customFormat="1" x14ac:dyDescent="0.25">
      <c r="C55" s="52"/>
      <c r="D55" s="20"/>
      <c r="E55" s="20"/>
      <c r="F55" s="20"/>
      <c r="G55" s="14"/>
    </row>
    <row r="56" spans="2:7" s="36" customFormat="1" x14ac:dyDescent="0.25">
      <c r="B56" s="73"/>
      <c r="C56" s="74" t="s">
        <v>119</v>
      </c>
      <c r="D56" s="75">
        <f>D58+D63</f>
        <v>0</v>
      </c>
      <c r="E56" s="75">
        <v>0</v>
      </c>
      <c r="F56" s="75">
        <v>0</v>
      </c>
      <c r="G56" s="94">
        <v>0</v>
      </c>
    </row>
    <row r="57" spans="2:7" s="36" customFormat="1" x14ac:dyDescent="0.25">
      <c r="C57" s="37"/>
      <c r="D57" s="38"/>
      <c r="E57" s="38"/>
      <c r="F57" s="38"/>
      <c r="G57" s="14"/>
    </row>
    <row r="58" spans="2:7" x14ac:dyDescent="0.25">
      <c r="B58" s="9"/>
      <c r="C58" s="19" t="s">
        <v>120</v>
      </c>
      <c r="D58" s="12">
        <f>D60-D61</f>
        <v>0</v>
      </c>
      <c r="E58" s="12">
        <f>E60-E61</f>
        <v>0</v>
      </c>
      <c r="F58" s="12">
        <v>0</v>
      </c>
      <c r="G58" s="93">
        <v>0</v>
      </c>
    </row>
    <row r="59" spans="2:7" x14ac:dyDescent="0.25">
      <c r="G59" s="14"/>
    </row>
    <row r="60" spans="2:7" s="69" customFormat="1" x14ac:dyDescent="0.25">
      <c r="B60" s="69">
        <v>910</v>
      </c>
      <c r="C60" s="70" t="s">
        <v>121</v>
      </c>
      <c r="D60" s="71">
        <v>0</v>
      </c>
      <c r="E60" s="71">
        <v>0</v>
      </c>
      <c r="F60" s="71">
        <v>0</v>
      </c>
      <c r="G60" s="14">
        <v>0</v>
      </c>
    </row>
    <row r="61" spans="2:7" s="69" customFormat="1" x14ac:dyDescent="0.25">
      <c r="B61" s="69">
        <v>610</v>
      </c>
      <c r="C61" s="70" t="s">
        <v>122</v>
      </c>
      <c r="D61" s="71">
        <v>0</v>
      </c>
      <c r="E61" s="71">
        <v>0</v>
      </c>
      <c r="F61" s="71">
        <v>0</v>
      </c>
      <c r="G61" s="14">
        <v>0</v>
      </c>
    </row>
    <row r="62" spans="2:7" x14ac:dyDescent="0.25">
      <c r="G62" s="14"/>
    </row>
    <row r="63" spans="2:7" x14ac:dyDescent="0.25">
      <c r="B63" s="9"/>
      <c r="C63" s="19" t="s">
        <v>123</v>
      </c>
      <c r="D63" s="12">
        <f>D65-D66</f>
        <v>0</v>
      </c>
      <c r="E63" s="12">
        <f>E65-E66</f>
        <v>0</v>
      </c>
      <c r="F63" s="12">
        <v>0</v>
      </c>
      <c r="G63" s="93">
        <v>0</v>
      </c>
    </row>
    <row r="64" spans="2:7" x14ac:dyDescent="0.25">
      <c r="G64" s="14"/>
    </row>
    <row r="65" spans="2:7" s="69" customFormat="1" x14ac:dyDescent="0.25">
      <c r="B65" s="69">
        <v>920</v>
      </c>
      <c r="C65" s="70" t="s">
        <v>124</v>
      </c>
      <c r="D65" s="71">
        <v>0</v>
      </c>
      <c r="E65" s="71">
        <v>0</v>
      </c>
      <c r="F65" s="71">
        <v>0</v>
      </c>
      <c r="G65" s="14">
        <v>0</v>
      </c>
    </row>
    <row r="66" spans="2:7" s="69" customFormat="1" x14ac:dyDescent="0.25">
      <c r="B66" s="69">
        <v>620</v>
      </c>
      <c r="C66" s="70" t="s">
        <v>125</v>
      </c>
      <c r="D66" s="71">
        <v>0</v>
      </c>
      <c r="E66" s="71">
        <v>0</v>
      </c>
      <c r="F66" s="71">
        <v>0</v>
      </c>
      <c r="G66" s="14">
        <v>0</v>
      </c>
    </row>
    <row r="67" spans="2:7" s="69" customFormat="1" x14ac:dyDescent="0.25">
      <c r="C67" s="70"/>
      <c r="D67" s="71"/>
      <c r="E67" s="71"/>
      <c r="F67" s="71"/>
      <c r="G67" s="14"/>
    </row>
    <row r="68" spans="2:7" s="69" customFormat="1" ht="12.75" customHeight="1" x14ac:dyDescent="0.25">
      <c r="B68" s="156" t="s">
        <v>392</v>
      </c>
      <c r="C68" s="156"/>
      <c r="D68" s="109">
        <v>0</v>
      </c>
      <c r="E68" s="102">
        <v>199035</v>
      </c>
      <c r="F68" s="108">
        <v>0</v>
      </c>
      <c r="G68" s="103">
        <v>0</v>
      </c>
    </row>
    <row r="69" spans="2:7" x14ac:dyDescent="0.25">
      <c r="G69" s="14"/>
    </row>
    <row r="70" spans="2:7" x14ac:dyDescent="0.25">
      <c r="B70" s="76"/>
      <c r="C70" s="77" t="s">
        <v>126</v>
      </c>
      <c r="D70" s="33">
        <f>D54+D56</f>
        <v>0</v>
      </c>
      <c r="E70" s="33">
        <f>E68+E54</f>
        <v>0</v>
      </c>
      <c r="F70" s="33">
        <v>0</v>
      </c>
      <c r="G70" s="91">
        <v>0</v>
      </c>
    </row>
  </sheetData>
  <mergeCells count="5">
    <mergeCell ref="B9:C9"/>
    <mergeCell ref="B17:C17"/>
    <mergeCell ref="B24:C24"/>
    <mergeCell ref="B2:G2"/>
    <mergeCell ref="B68:C68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7"/>
  <sheetViews>
    <sheetView topLeftCell="A10" workbookViewId="0">
      <selection activeCell="D5" sqref="D5"/>
    </sheetView>
  </sheetViews>
  <sheetFormatPr defaultRowHeight="12.75" x14ac:dyDescent="0.25"/>
  <cols>
    <col min="1" max="1" width="9.140625" style="1"/>
    <col min="2" max="2" width="15" style="1" customWidth="1"/>
    <col min="3" max="3" width="47.28515625" style="46" customWidth="1"/>
    <col min="4" max="4" width="12.85546875" style="16" customWidth="1"/>
    <col min="5" max="6" width="12.7109375" style="16" customWidth="1"/>
    <col min="7" max="7" width="10.28515625" style="1" customWidth="1"/>
    <col min="8" max="16384" width="9.140625" style="1"/>
  </cols>
  <sheetData>
    <row r="2" spans="2:6" ht="43.5" customHeight="1" x14ac:dyDescent="0.25">
      <c r="B2" s="153" t="s">
        <v>393</v>
      </c>
      <c r="C2" s="154"/>
      <c r="D2" s="154"/>
      <c r="E2" s="154"/>
      <c r="F2" s="154"/>
    </row>
    <row r="4" spans="2:6" ht="51" x14ac:dyDescent="0.25">
      <c r="B4" s="2" t="s">
        <v>0</v>
      </c>
      <c r="C4" s="2" t="s">
        <v>1</v>
      </c>
      <c r="D4" s="3" t="s">
        <v>394</v>
      </c>
      <c r="E4" s="3" t="s">
        <v>390</v>
      </c>
      <c r="F4" s="3" t="s">
        <v>160</v>
      </c>
    </row>
    <row r="5" spans="2:6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</row>
    <row r="7" spans="2:6" x14ac:dyDescent="0.25">
      <c r="B7" s="56"/>
      <c r="C7" s="57" t="s">
        <v>127</v>
      </c>
      <c r="D7" s="58"/>
      <c r="E7" s="58"/>
      <c r="F7" s="58"/>
    </row>
    <row r="9" spans="2:6" x14ac:dyDescent="0.25">
      <c r="B9" s="151" t="s">
        <v>128</v>
      </c>
      <c r="C9" s="151"/>
      <c r="D9" s="27">
        <f>D11-D14</f>
        <v>0</v>
      </c>
      <c r="E9" s="27">
        <f>E11-E14</f>
        <v>0</v>
      </c>
      <c r="F9" s="27">
        <f>F11-F14</f>
        <v>0</v>
      </c>
    </row>
    <row r="11" spans="2:6" x14ac:dyDescent="0.25">
      <c r="B11" s="1">
        <v>911</v>
      </c>
      <c r="C11" s="46" t="s">
        <v>129</v>
      </c>
      <c r="D11" s="16">
        <v>0</v>
      </c>
      <c r="E11" s="16">
        <v>0</v>
      </c>
      <c r="F11" s="16">
        <v>0</v>
      </c>
    </row>
    <row r="12" spans="2:6" s="13" customFormat="1" ht="14.25" customHeight="1" x14ac:dyDescent="0.25">
      <c r="B12" s="69">
        <v>9114</v>
      </c>
      <c r="C12" s="70" t="s">
        <v>130</v>
      </c>
      <c r="D12" s="71">
        <v>0</v>
      </c>
      <c r="E12" s="71">
        <v>0</v>
      </c>
      <c r="F12" s="71">
        <v>0</v>
      </c>
    </row>
    <row r="13" spans="2:6" s="17" customFormat="1" x14ac:dyDescent="0.25">
      <c r="C13" s="13"/>
      <c r="D13" s="14"/>
      <c r="E13" s="14"/>
      <c r="F13" s="14"/>
    </row>
    <row r="14" spans="2:6" s="43" customFormat="1" ht="14.25" customHeight="1" x14ac:dyDescent="0.25">
      <c r="B14" s="40">
        <v>611</v>
      </c>
      <c r="C14" s="34" t="s">
        <v>131</v>
      </c>
      <c r="D14" s="20">
        <v>0</v>
      </c>
      <c r="E14" s="20">
        <v>0</v>
      </c>
      <c r="F14" s="20">
        <v>0</v>
      </c>
    </row>
    <row r="15" spans="2:6" s="69" customFormat="1" x14ac:dyDescent="0.25">
      <c r="B15" s="69">
        <v>6114</v>
      </c>
      <c r="C15" s="70" t="s">
        <v>132</v>
      </c>
      <c r="D15" s="71">
        <v>0</v>
      </c>
      <c r="E15" s="71">
        <v>0</v>
      </c>
      <c r="F15" s="71">
        <v>0</v>
      </c>
    </row>
    <row r="17" spans="2:6" s="17" customFormat="1" x14ac:dyDescent="0.25">
      <c r="B17" s="151" t="s">
        <v>123</v>
      </c>
      <c r="C17" s="151"/>
      <c r="D17" s="27">
        <f>D19-D22</f>
        <v>0</v>
      </c>
      <c r="E17" s="27">
        <f>E19-E22</f>
        <v>0</v>
      </c>
      <c r="F17" s="27">
        <f>F19-F22</f>
        <v>0</v>
      </c>
    </row>
    <row r="18" spans="2:6" s="17" customFormat="1" x14ac:dyDescent="0.25">
      <c r="C18" s="13"/>
      <c r="D18" s="14"/>
      <c r="E18" s="14"/>
      <c r="F18" s="14"/>
    </row>
    <row r="19" spans="2:6" x14ac:dyDescent="0.25">
      <c r="B19" s="1">
        <v>921</v>
      </c>
      <c r="C19" s="46" t="s">
        <v>133</v>
      </c>
      <c r="D19" s="16">
        <v>0</v>
      </c>
      <c r="E19" s="16">
        <v>0</v>
      </c>
      <c r="F19" s="16">
        <v>0</v>
      </c>
    </row>
    <row r="20" spans="2:6" s="17" customFormat="1" x14ac:dyDescent="0.25">
      <c r="B20" s="17">
        <v>9212</v>
      </c>
      <c r="C20" s="13" t="s">
        <v>134</v>
      </c>
      <c r="D20" s="14">
        <v>0</v>
      </c>
      <c r="E20" s="14">
        <v>0</v>
      </c>
      <c r="F20" s="14">
        <v>0</v>
      </c>
    </row>
    <row r="21" spans="2:6" s="17" customFormat="1" x14ac:dyDescent="0.25">
      <c r="C21" s="13"/>
      <c r="D21" s="14"/>
      <c r="E21" s="14"/>
      <c r="F21" s="14"/>
    </row>
    <row r="22" spans="2:6" s="53" customFormat="1" x14ac:dyDescent="0.25">
      <c r="B22" s="53">
        <v>621</v>
      </c>
      <c r="C22" s="52" t="s">
        <v>135</v>
      </c>
      <c r="D22" s="20">
        <v>0</v>
      </c>
      <c r="E22" s="20">
        <v>0</v>
      </c>
      <c r="F22" s="20">
        <v>0</v>
      </c>
    </row>
    <row r="23" spans="2:6" s="43" customFormat="1" x14ac:dyDescent="0.25">
      <c r="B23" s="43">
        <v>6219</v>
      </c>
      <c r="C23" s="55" t="s">
        <v>136</v>
      </c>
      <c r="D23" s="54">
        <v>0</v>
      </c>
      <c r="E23" s="54">
        <v>0</v>
      </c>
      <c r="F23" s="54">
        <v>0</v>
      </c>
    </row>
    <row r="24" spans="2:6" s="78" customFormat="1" x14ac:dyDescent="0.25">
      <c r="D24" s="20"/>
      <c r="E24" s="20"/>
      <c r="F24" s="20"/>
    </row>
    <row r="25" spans="2:6" s="78" customFormat="1" x14ac:dyDescent="0.25">
      <c r="D25" s="20"/>
      <c r="E25" s="20"/>
      <c r="F25" s="20"/>
    </row>
    <row r="26" spans="2:6" s="78" customFormat="1" x14ac:dyDescent="0.25">
      <c r="D26" s="20"/>
      <c r="E26" s="20"/>
      <c r="F26" s="20"/>
    </row>
    <row r="27" spans="2:6" s="78" customFormat="1" x14ac:dyDescent="0.25">
      <c r="D27" s="20"/>
      <c r="E27" s="20"/>
      <c r="F27" s="20"/>
    </row>
    <row r="28" spans="2:6" s="78" customFormat="1" x14ac:dyDescent="0.25">
      <c r="D28" s="20"/>
      <c r="E28" s="20"/>
      <c r="F28" s="20"/>
    </row>
    <row r="29" spans="2:6" s="78" customFormat="1" x14ac:dyDescent="0.25">
      <c r="D29" s="20"/>
      <c r="E29" s="20"/>
      <c r="F29" s="20"/>
    </row>
    <row r="30" spans="2:6" s="78" customFormat="1" x14ac:dyDescent="0.25">
      <c r="D30" s="20"/>
      <c r="E30" s="20"/>
      <c r="F30" s="20"/>
    </row>
    <row r="31" spans="2:6" s="78" customFormat="1" x14ac:dyDescent="0.25">
      <c r="D31" s="20"/>
      <c r="E31" s="20"/>
      <c r="F31" s="20"/>
    </row>
    <row r="32" spans="2:6" s="78" customFormat="1" x14ac:dyDescent="0.25">
      <c r="D32" s="20"/>
      <c r="E32" s="20"/>
      <c r="F32" s="20"/>
    </row>
    <row r="33" spans="4:6" s="78" customFormat="1" x14ac:dyDescent="0.25">
      <c r="D33" s="20"/>
      <c r="E33" s="20"/>
      <c r="F33" s="20"/>
    </row>
    <row r="34" spans="4:6" s="78" customFormat="1" x14ac:dyDescent="0.25">
      <c r="D34" s="20"/>
      <c r="E34" s="20"/>
      <c r="F34" s="20"/>
    </row>
    <row r="35" spans="4:6" s="78" customFormat="1" x14ac:dyDescent="0.25">
      <c r="D35" s="20"/>
      <c r="E35" s="20"/>
      <c r="F35" s="20"/>
    </row>
    <row r="36" spans="4:6" s="78" customFormat="1" x14ac:dyDescent="0.25">
      <c r="D36" s="20"/>
      <c r="E36" s="20"/>
      <c r="F36" s="20"/>
    </row>
    <row r="37" spans="4:6" s="78" customFormat="1" x14ac:dyDescent="0.25">
      <c r="D37" s="20"/>
      <c r="E37" s="20"/>
      <c r="F37" s="20"/>
    </row>
    <row r="38" spans="4:6" s="78" customFormat="1" x14ac:dyDescent="0.25">
      <c r="D38" s="20"/>
      <c r="E38" s="20"/>
      <c r="F38" s="20"/>
    </row>
    <row r="39" spans="4:6" s="78" customFormat="1" x14ac:dyDescent="0.25">
      <c r="D39" s="20"/>
      <c r="E39" s="20"/>
      <c r="F39" s="20"/>
    </row>
    <row r="40" spans="4:6" s="78" customFormat="1" x14ac:dyDescent="0.25">
      <c r="D40" s="20"/>
      <c r="E40" s="20"/>
      <c r="F40" s="20"/>
    </row>
    <row r="41" spans="4:6" s="78" customFormat="1" x14ac:dyDescent="0.25">
      <c r="D41" s="20"/>
      <c r="E41" s="20"/>
      <c r="F41" s="20"/>
    </row>
    <row r="42" spans="4:6" s="78" customFormat="1" x14ac:dyDescent="0.25">
      <c r="D42" s="20"/>
      <c r="E42" s="20"/>
      <c r="F42" s="20"/>
    </row>
    <row r="43" spans="4:6" s="78" customFormat="1" x14ac:dyDescent="0.25">
      <c r="D43" s="20"/>
      <c r="E43" s="20"/>
      <c r="F43" s="20"/>
    </row>
    <row r="44" spans="4:6" s="78" customFormat="1" x14ac:dyDescent="0.25">
      <c r="D44" s="20"/>
      <c r="E44" s="20"/>
      <c r="F44" s="20"/>
    </row>
    <row r="45" spans="4:6" s="78" customFormat="1" x14ac:dyDescent="0.25">
      <c r="D45" s="20"/>
      <c r="E45" s="20"/>
      <c r="F45" s="20"/>
    </row>
    <row r="46" spans="4:6" s="78" customFormat="1" x14ac:dyDescent="0.25">
      <c r="D46" s="20"/>
      <c r="E46" s="20"/>
      <c r="F46" s="20"/>
    </row>
    <row r="47" spans="4:6" s="78" customFormat="1" x14ac:dyDescent="0.25">
      <c r="D47" s="20"/>
      <c r="E47" s="20"/>
      <c r="F47" s="20"/>
    </row>
    <row r="48" spans="4:6" s="78" customFormat="1" x14ac:dyDescent="0.25">
      <c r="D48" s="20"/>
      <c r="E48" s="20"/>
      <c r="F48" s="20"/>
    </row>
    <row r="49" spans="4:6" s="78" customFormat="1" x14ac:dyDescent="0.25">
      <c r="D49" s="20"/>
      <c r="E49" s="20"/>
      <c r="F49" s="20"/>
    </row>
    <row r="50" spans="4:6" s="78" customFormat="1" x14ac:dyDescent="0.25">
      <c r="D50" s="20"/>
      <c r="E50" s="20"/>
      <c r="F50" s="20"/>
    </row>
    <row r="51" spans="4:6" s="78" customFormat="1" x14ac:dyDescent="0.25">
      <c r="D51" s="20"/>
      <c r="E51" s="20"/>
      <c r="F51" s="20"/>
    </row>
    <row r="52" spans="4:6" s="78" customFormat="1" x14ac:dyDescent="0.25">
      <c r="D52" s="20"/>
      <c r="E52" s="20"/>
      <c r="F52" s="20"/>
    </row>
    <row r="53" spans="4:6" s="78" customFormat="1" x14ac:dyDescent="0.25">
      <c r="D53" s="20"/>
      <c r="E53" s="20"/>
      <c r="F53" s="20"/>
    </row>
    <row r="54" spans="4:6" s="78" customFormat="1" x14ac:dyDescent="0.25">
      <c r="D54" s="20"/>
      <c r="E54" s="20"/>
      <c r="F54" s="20"/>
    </row>
    <row r="55" spans="4:6" s="78" customFormat="1" x14ac:dyDescent="0.25">
      <c r="D55" s="20"/>
      <c r="E55" s="20"/>
      <c r="F55" s="20"/>
    </row>
    <row r="56" spans="4:6" s="78" customFormat="1" x14ac:dyDescent="0.25">
      <c r="D56" s="20"/>
      <c r="E56" s="20"/>
      <c r="F56" s="20"/>
    </row>
    <row r="57" spans="4:6" s="78" customFormat="1" x14ac:dyDescent="0.25">
      <c r="D57" s="20"/>
      <c r="E57" s="20"/>
      <c r="F57" s="20"/>
    </row>
  </sheetData>
  <mergeCells count="3">
    <mergeCell ref="B9:C9"/>
    <mergeCell ref="B17:C17"/>
    <mergeCell ref="B2:F2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opLeftCell="A5" zoomScale="115" zoomScaleNormal="115" workbookViewId="0">
      <selection activeCell="F20" sqref="F20"/>
    </sheetView>
  </sheetViews>
  <sheetFormatPr defaultRowHeight="15" x14ac:dyDescent="0.25"/>
  <cols>
    <col min="4" max="4" width="56.28515625" customWidth="1"/>
    <col min="5" max="5" width="23.42578125" customWidth="1"/>
    <col min="6" max="6" width="12.7109375" bestFit="1" customWidth="1"/>
  </cols>
  <sheetData>
    <row r="1" spans="2:6" ht="15.75" thickBot="1" x14ac:dyDescent="0.3"/>
    <row r="2" spans="2:6" ht="15.75" x14ac:dyDescent="0.25">
      <c r="B2" s="157" t="s">
        <v>395</v>
      </c>
      <c r="C2" s="158"/>
      <c r="D2" s="158"/>
      <c r="E2" s="158"/>
    </row>
    <row r="3" spans="2:6" ht="22.5" x14ac:dyDescent="0.25">
      <c r="B3" s="159"/>
      <c r="C3" s="160"/>
      <c r="D3" s="79" t="s">
        <v>137</v>
      </c>
      <c r="E3" s="80" t="s">
        <v>177</v>
      </c>
    </row>
    <row r="4" spans="2:6" x14ac:dyDescent="0.25">
      <c r="B4" s="159">
        <v>1</v>
      </c>
      <c r="C4" s="160"/>
      <c r="D4" s="81">
        <v>2</v>
      </c>
      <c r="E4" s="82">
        <v>3</v>
      </c>
    </row>
    <row r="5" spans="2:6" x14ac:dyDescent="0.25">
      <c r="B5" s="83"/>
      <c r="C5" s="84" t="s">
        <v>138</v>
      </c>
      <c r="D5" s="85" t="s">
        <v>139</v>
      </c>
      <c r="E5" s="86">
        <f>'ОРГАНИЗАЦИОНА 6'!F18+'ОРГАНИЗАЦИОНА 6'!F64+'ОРГАНИЗАЦИОНА 6'!F66+'ОРГАНИЗАЦИОНА 6'!F98+'ОРГАНИЗАЦИОНА 6'!F131+'ОРГАНИЗАЦИОНА 6'!F156+'ОРГАНИЗАЦИОНА 6'!F158+'ОРГАНИЗАЦИОНА 6'!F177+'ОРГАНИЗАЦИОНА 6'!F200</f>
        <v>1640000</v>
      </c>
      <c r="F5" t="s">
        <v>172</v>
      </c>
    </row>
    <row r="6" spans="2:6" x14ac:dyDescent="0.25">
      <c r="B6" s="83"/>
      <c r="C6" s="84" t="s">
        <v>140</v>
      </c>
      <c r="D6" s="85" t="s">
        <v>141</v>
      </c>
      <c r="E6" s="86">
        <v>0</v>
      </c>
    </row>
    <row r="7" spans="2:6" x14ac:dyDescent="0.25">
      <c r="B7" s="83"/>
      <c r="C7" s="84" t="s">
        <v>142</v>
      </c>
      <c r="D7" s="85" t="s">
        <v>143</v>
      </c>
      <c r="E7" s="86">
        <f>'ОРГАНИЗАЦИОНА 6'!F84</f>
        <v>157500</v>
      </c>
      <c r="F7" t="s">
        <v>172</v>
      </c>
    </row>
    <row r="8" spans="2:6" x14ac:dyDescent="0.25">
      <c r="B8" s="83"/>
      <c r="C8" s="84" t="s">
        <v>144</v>
      </c>
      <c r="D8" s="85" t="s">
        <v>145</v>
      </c>
      <c r="E8" s="86">
        <f>'ОРГАНИЗАЦИОНА 6'!F8+'ОРГАНИЗАЦИОНА 6'!F10+'ОРГАНИЗАЦИОНА 6'!F12+'ОРГАНИЗАЦИОНА 6'!F15+'ОРГАНИЗАЦИОНА 6'!F35+'ОРГАНИЗАЦИОНА 6'!F42+'ОРГАНИЗАЦИОНА 6'!F45+'ОРГАНИЗАЦИОНА 6'!F47+'ОРГАНИЗАЦИОНА 6'!F49+'ОРГАНИЗАЦИОНА 6'!F64+'ОРГАНИЗАЦИОНА 6'!F80+'ОРГАНИЗАЦИОНА 6'!F88+'ОРГАНИЗАЦИОНА 6'!F103+'ОРГАНИЗАЦИОНА 6'!F117+'ОРГАНИЗАЦИОНА 6'!F118+'ОРГАНИЗАЦИОНА 6'!F119+'ОРГАНИЗАЦИОНА 6'!F120+'ОРГАНИЗАЦИОНА 6'!F121+'ОРГАНИЗАЦИОНА 6'!F125+'ОРГАНИЗАЦИОНА 6'!F145+'ОРГАНИЗАЦИОНА 6'!F147+'ОРГАНИЗАЦИОНА 6'!F208+'ОРГАНИЗАЦИОНА 6'!F222+'ОРГАНИЗАЦИОНА 6'!F224+'ОРГАНИЗАЦИОНА 6'!F230+'ОРГАНИЗАЦИОНА 6'!F233-57000</f>
        <v>2733086</v>
      </c>
      <c r="F8" t="s">
        <v>172</v>
      </c>
    </row>
    <row r="9" spans="2:6" x14ac:dyDescent="0.25">
      <c r="B9" s="83"/>
      <c r="C9" s="84">
        <v>5</v>
      </c>
      <c r="D9" s="85" t="s">
        <v>146</v>
      </c>
      <c r="E9" s="86">
        <f>'ОРГАНИЗАЦИОНА 6'!F233-90</f>
        <v>526910</v>
      </c>
      <c r="F9" t="s">
        <v>172</v>
      </c>
    </row>
    <row r="10" spans="2:6" x14ac:dyDescent="0.25">
      <c r="B10" s="83"/>
      <c r="C10" s="84" t="s">
        <v>147</v>
      </c>
      <c r="D10" s="85" t="s">
        <v>148</v>
      </c>
      <c r="E10" s="86">
        <f>'ОРГАНИЗАЦИОНА 6'!F248+'ОРГАНИЗАЦИОНА 6'!F249+'ОРГАНИЗАЦИОНА 6'!F250+'ОРГАНИЗАЦИОНА 6'!F251+'ОРГАНИЗАЦИОНА 6'!F257+'ОРГАНИЗАЦИОНА 6'!F259+'ОРГАНИЗАЦИОНА 6'!F260</f>
        <v>2471035</v>
      </c>
      <c r="F10" t="s">
        <v>172</v>
      </c>
    </row>
    <row r="11" spans="2:6" x14ac:dyDescent="0.25">
      <c r="B11" s="83"/>
      <c r="C11" s="84" t="s">
        <v>149</v>
      </c>
      <c r="D11" s="85" t="s">
        <v>150</v>
      </c>
      <c r="E11" s="86">
        <f>'ОРГАНИЗАЦИОНА 6'!F197+'ОРГАНИЗАЦИОНА 6'!F122</f>
        <v>370000</v>
      </c>
      <c r="F11" t="s">
        <v>173</v>
      </c>
    </row>
    <row r="12" spans="2:6" x14ac:dyDescent="0.25">
      <c r="B12" s="83"/>
      <c r="C12" s="84" t="s">
        <v>151</v>
      </c>
      <c r="D12" s="85" t="s">
        <v>152</v>
      </c>
      <c r="E12" s="86">
        <f>'ОРГАНИЗАЦИОНА 6'!F136+'ОРГАНИЗАЦИОНА 6'!F164+'ОРГАНИЗАЦИОНА 6'!F171+'ОРГАНИЗАЦИОНА 6'!F186+'ОРГАНИЗАЦИОНА 6'!F201+'ОРГАНИЗАЦИОНА 6'!F196</f>
        <v>501400</v>
      </c>
      <c r="F12" t="s">
        <v>174</v>
      </c>
    </row>
    <row r="13" spans="2:6" x14ac:dyDescent="0.25">
      <c r="B13" s="83"/>
      <c r="C13" s="84" t="s">
        <v>153</v>
      </c>
      <c r="D13" s="85" t="s">
        <v>154</v>
      </c>
      <c r="E13" s="86">
        <f>'ОРГАНИЗАЦИОНА 6'!F199+'ОРГАНИЗАЦИОНА 6'!F253+'ОРГАНИЗАЦИОНА 6'!F254</f>
        <v>287000</v>
      </c>
      <c r="F13" t="s">
        <v>173</v>
      </c>
    </row>
    <row r="14" spans="2:6" x14ac:dyDescent="0.25">
      <c r="B14" s="83"/>
      <c r="C14" s="84">
        <v>10</v>
      </c>
      <c r="D14" s="85" t="s">
        <v>7</v>
      </c>
      <c r="E14" s="86">
        <f>'ОРГАНИЗАЦИОНА 6'!F151+'ОРГАНИЗАЦИОНА 6'!F67</f>
        <v>1107000</v>
      </c>
      <c r="F14" t="s">
        <v>173</v>
      </c>
    </row>
    <row r="15" spans="2:6" ht="15.75" thickBot="1" x14ac:dyDescent="0.3">
      <c r="B15" s="87"/>
      <c r="C15" s="88"/>
      <c r="D15" s="89" t="s">
        <v>155</v>
      </c>
      <c r="E15" s="90">
        <f>SUM(E5:E14)</f>
        <v>9793931</v>
      </c>
    </row>
    <row r="16" spans="2:6" x14ac:dyDescent="0.25">
      <c r="E16" s="99"/>
    </row>
    <row r="17" spans="2:6" x14ac:dyDescent="0.25">
      <c r="E17" s="125"/>
    </row>
    <row r="18" spans="2:6" ht="15.75" x14ac:dyDescent="0.25">
      <c r="B18" s="126" t="s">
        <v>164</v>
      </c>
      <c r="C18" s="127"/>
      <c r="D18" s="161"/>
      <c r="E18" s="161"/>
    </row>
    <row r="19" spans="2:6" ht="63" x14ac:dyDescent="0.25">
      <c r="B19" s="128" t="s">
        <v>165</v>
      </c>
      <c r="C19" s="128" t="s">
        <v>166</v>
      </c>
      <c r="D19" s="129" t="s">
        <v>167</v>
      </c>
      <c r="E19" s="129" t="s">
        <v>396</v>
      </c>
      <c r="F19" s="129" t="s">
        <v>397</v>
      </c>
    </row>
    <row r="20" spans="2:6" ht="15.75" x14ac:dyDescent="0.25">
      <c r="B20" s="130">
        <v>1</v>
      </c>
      <c r="C20" s="128">
        <v>2</v>
      </c>
      <c r="D20" s="128">
        <v>3</v>
      </c>
      <c r="E20" s="128">
        <v>4</v>
      </c>
      <c r="F20" s="128">
        <v>5</v>
      </c>
    </row>
    <row r="21" spans="2:6" x14ac:dyDescent="0.25">
      <c r="B21" s="131" t="s">
        <v>168</v>
      </c>
      <c r="C21" s="132" t="s">
        <v>169</v>
      </c>
      <c r="D21" s="133"/>
      <c r="E21" s="133">
        <v>7040398</v>
      </c>
      <c r="F21" s="133">
        <f>E5+E7+E8+E9+E10</f>
        <v>7528531</v>
      </c>
    </row>
    <row r="22" spans="2:6" x14ac:dyDescent="0.25">
      <c r="B22" s="131" t="s">
        <v>170</v>
      </c>
      <c r="C22" s="132" t="s">
        <v>171</v>
      </c>
      <c r="D22" s="133"/>
      <c r="E22" s="133">
        <f>E11+E13+E14+396400+3000</f>
        <v>2163400</v>
      </c>
      <c r="F22" s="133">
        <f>E11+E12+E13+E14</f>
        <v>2265400</v>
      </c>
    </row>
    <row r="23" spans="2:6" ht="31.5" x14ac:dyDescent="0.25">
      <c r="B23" s="132"/>
      <c r="C23" s="134" t="s">
        <v>158</v>
      </c>
      <c r="D23" s="135">
        <f>D21+D22</f>
        <v>0</v>
      </c>
      <c r="E23" s="135">
        <f t="shared" ref="E23:F23" si="0">E21+E22</f>
        <v>9203798</v>
      </c>
      <c r="F23" s="135">
        <f t="shared" si="0"/>
        <v>9793931</v>
      </c>
    </row>
  </sheetData>
  <mergeCells count="4">
    <mergeCell ref="B2:E2"/>
    <mergeCell ref="B3:C3"/>
    <mergeCell ref="B4:C4"/>
    <mergeCell ref="D18:E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РАСХОДИ И ИЗДАЦИ 3</vt:lpstr>
      <vt:lpstr>ПРИХОДИ И ПРИМИЦИ 2</vt:lpstr>
      <vt:lpstr>ОРГАНИЗАЦИОНА 6</vt:lpstr>
      <vt:lpstr>ОПШТИ ДИО 1</vt:lpstr>
      <vt:lpstr>ФИНАНСИРАЊЕ 4</vt:lpstr>
      <vt:lpstr>ФУНКЦИОНАЛНА КЛАСИФИКАЦИЈА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 User</cp:lastModifiedBy>
  <cp:lastPrinted>2018-12-04T13:49:45Z</cp:lastPrinted>
  <dcterms:created xsi:type="dcterms:W3CDTF">2016-11-01T23:26:36Z</dcterms:created>
  <dcterms:modified xsi:type="dcterms:W3CDTF">2018-12-05T06:17:00Z</dcterms:modified>
</cp:coreProperties>
</file>