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БУЏЕТ 2018\"/>
    </mc:Choice>
  </mc:AlternateContent>
  <bookViews>
    <workbookView xWindow="0" yWindow="0" windowWidth="28800" windowHeight="12210" firstSheet="2" activeTab="3"/>
  </bookViews>
  <sheets>
    <sheet name="ПРИХОДИ И ПРИМИЦИ 2018 3" sheetId="1" r:id="rId1"/>
    <sheet name="ФУНКЦИОНАЛНА 2018 5" sheetId="5" r:id="rId2"/>
    <sheet name="ФИНАНСИРАЊЕ 2018 4" sheetId="6" r:id="rId3"/>
    <sheet name="ОРГАНИЗАЦИОНА 2018 6" sheetId="2" r:id="rId4"/>
    <sheet name="ОПШТИ ДИО 2018 1" sheetId="3" r:id="rId5"/>
    <sheet name="РАСХОДИ И ИЗДАЦИ 2018 2" sheetId="4" r:id="rId6"/>
  </sheets>
  <calcPr calcId="152511" concurrentCalc="0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1" i="2" l="1"/>
  <c r="E165" i="2"/>
  <c r="E12" i="5"/>
  <c r="E14" i="5"/>
  <c r="E15" i="5"/>
  <c r="E23" i="5"/>
  <c r="E65" i="4"/>
  <c r="E62" i="4"/>
  <c r="E202" i="2"/>
  <c r="E26" i="4"/>
  <c r="E23" i="4"/>
  <c r="E28" i="4"/>
  <c r="E85" i="2"/>
  <c r="E84" i="2"/>
  <c r="E130" i="2"/>
  <c r="E125" i="2"/>
  <c r="E133" i="2"/>
  <c r="E6" i="5"/>
  <c r="E79" i="2"/>
  <c r="E8" i="5"/>
  <c r="E139" i="2"/>
  <c r="E149" i="2"/>
  <c r="E9" i="5"/>
  <c r="E227" i="2"/>
  <c r="E10" i="5"/>
  <c r="E11" i="5"/>
  <c r="E24" i="5"/>
  <c r="D24" i="5"/>
  <c r="E158" i="2"/>
  <c r="E13" i="5"/>
  <c r="F32" i="3"/>
  <c r="F35" i="3"/>
  <c r="F36" i="3"/>
  <c r="F37" i="3"/>
  <c r="F38" i="3"/>
  <c r="F41" i="3"/>
  <c r="F48" i="3"/>
  <c r="F64" i="3"/>
  <c r="E59" i="3"/>
  <c r="E52" i="3"/>
  <c r="E54" i="3"/>
  <c r="E45" i="3"/>
  <c r="E30" i="3"/>
  <c r="E28" i="3"/>
  <c r="F25" i="3"/>
  <c r="F26" i="3"/>
  <c r="E23" i="3"/>
  <c r="F20" i="3"/>
  <c r="F18" i="3"/>
  <c r="E16" i="3"/>
  <c r="E7" i="3"/>
  <c r="F12" i="3"/>
  <c r="F13" i="3"/>
  <c r="F14" i="3"/>
  <c r="F11" i="3"/>
  <c r="E9" i="3"/>
  <c r="E60" i="4"/>
  <c r="E241" i="2"/>
  <c r="E36" i="2"/>
  <c r="E111" i="2"/>
  <c r="E69" i="4"/>
  <c r="E67" i="4"/>
  <c r="F65" i="4"/>
  <c r="E54" i="4"/>
  <c r="F54" i="4"/>
  <c r="E49" i="4"/>
  <c r="F49" i="4"/>
  <c r="E39" i="4"/>
  <c r="F39" i="4"/>
  <c r="E38" i="4"/>
  <c r="F38" i="4"/>
  <c r="E31" i="4"/>
  <c r="E50" i="3"/>
  <c r="F52" i="3"/>
  <c r="E43" i="3"/>
  <c r="F69" i="4"/>
  <c r="E36" i="4"/>
  <c r="F23" i="4"/>
  <c r="F16" i="4"/>
  <c r="F12" i="4"/>
  <c r="F13" i="4"/>
  <c r="F15" i="4"/>
  <c r="E14" i="4"/>
  <c r="E11" i="4"/>
  <c r="F51" i="1"/>
  <c r="F55" i="1"/>
  <c r="F20" i="1"/>
  <c r="F22" i="1"/>
  <c r="F23" i="1"/>
  <c r="F32" i="1"/>
  <c r="F33" i="1"/>
  <c r="F34" i="1"/>
  <c r="F35" i="1"/>
  <c r="F36" i="1"/>
  <c r="F37" i="1"/>
  <c r="F39" i="1"/>
  <c r="F40" i="1"/>
  <c r="F41" i="1"/>
  <c r="F43" i="1"/>
  <c r="F45" i="1"/>
  <c r="F9" i="1"/>
  <c r="F10" i="1"/>
  <c r="F12" i="1"/>
  <c r="F14" i="1"/>
  <c r="F15" i="1"/>
  <c r="F17" i="6"/>
  <c r="E17" i="6"/>
  <c r="D17" i="6"/>
  <c r="F9" i="6"/>
  <c r="E9" i="6"/>
  <c r="D9" i="6"/>
  <c r="D71" i="4"/>
  <c r="D67" i="4"/>
  <c r="D60" i="4"/>
  <c r="F60" i="4"/>
  <c r="D45" i="4"/>
  <c r="D41" i="4"/>
  <c r="D36" i="4"/>
  <c r="D31" i="4"/>
  <c r="D18" i="4"/>
  <c r="D14" i="4"/>
  <c r="D11" i="4"/>
  <c r="D59" i="3"/>
  <c r="D54" i="3"/>
  <c r="D52" i="3"/>
  <c r="D45" i="3"/>
  <c r="F45" i="3"/>
  <c r="D33" i="3"/>
  <c r="F33" i="3"/>
  <c r="D23" i="3"/>
  <c r="F23" i="3"/>
  <c r="D19" i="3"/>
  <c r="F19" i="3"/>
  <c r="D16" i="3"/>
  <c r="F16" i="3"/>
  <c r="D9" i="3"/>
  <c r="F9" i="3"/>
  <c r="F14" i="4"/>
  <c r="E66" i="3"/>
  <c r="F36" i="4"/>
  <c r="F11" i="4"/>
  <c r="E9" i="4"/>
  <c r="D9" i="4"/>
  <c r="D7" i="4"/>
  <c r="D58" i="4"/>
  <c r="D56" i="4"/>
  <c r="D7" i="3"/>
  <c r="F7" i="3"/>
  <c r="D30" i="3"/>
  <c r="F30" i="3"/>
  <c r="E224" i="2"/>
  <c r="E126" i="2"/>
  <c r="E114" i="2"/>
  <c r="E100" i="2"/>
  <c r="E77" i="2"/>
  <c r="E61" i="4"/>
  <c r="E35" i="2"/>
  <c r="E99" i="2"/>
  <c r="E13" i="1"/>
  <c r="F61" i="4"/>
  <c r="F9" i="4"/>
  <c r="D76" i="4"/>
  <c r="D28" i="3"/>
  <c r="F28" i="3"/>
  <c r="E67" i="2"/>
  <c r="E47" i="4"/>
  <c r="E218" i="2"/>
  <c r="E216" i="2"/>
  <c r="E21" i="4"/>
  <c r="E47" i="2"/>
  <c r="E45" i="2"/>
  <c r="E24" i="4"/>
  <c r="E49" i="2"/>
  <c r="E42" i="2"/>
  <c r="E101" i="2"/>
  <c r="E238" i="2"/>
  <c r="E207" i="2"/>
  <c r="E188" i="2"/>
  <c r="E180" i="2"/>
  <c r="E152" i="2"/>
  <c r="E141" i="2"/>
  <c r="E145" i="2"/>
  <c r="E27" i="4"/>
  <c r="F27" i="4"/>
  <c r="F21" i="4"/>
  <c r="F24" i="4"/>
  <c r="D43" i="3"/>
  <c r="E147" i="2"/>
  <c r="E138" i="2"/>
  <c r="E196" i="2"/>
  <c r="E215" i="2"/>
  <c r="E253" i="2"/>
  <c r="E210" i="2"/>
  <c r="E119" i="2"/>
  <c r="E73" i="4"/>
  <c r="E98" i="2"/>
  <c r="E88" i="2"/>
  <c r="E87" i="2"/>
  <c r="E80" i="2"/>
  <c r="E64" i="2"/>
  <c r="E34" i="2"/>
  <c r="E26" i="2"/>
  <c r="E18" i="2"/>
  <c r="E15" i="2"/>
  <c r="E12" i="2"/>
  <c r="E10" i="2"/>
  <c r="E22" i="4"/>
  <c r="F22" i="4"/>
  <c r="E8" i="2"/>
  <c r="E20" i="4"/>
  <c r="F20" i="4"/>
  <c r="F26" i="4"/>
  <c r="E43" i="4"/>
  <c r="D50" i="3"/>
  <c r="F43" i="3"/>
  <c r="F25" i="4"/>
  <c r="F28" i="4"/>
  <c r="F47" i="4"/>
  <c r="E45" i="4"/>
  <c r="F45" i="4"/>
  <c r="F62" i="4"/>
  <c r="E58" i="4"/>
  <c r="F73" i="4"/>
  <c r="E71" i="4"/>
  <c r="F71" i="4"/>
  <c r="E113" i="2"/>
  <c r="E97" i="2"/>
  <c r="E7" i="2"/>
  <c r="E29" i="2"/>
  <c r="E57" i="1"/>
  <c r="E59" i="1"/>
  <c r="E53" i="1"/>
  <c r="E49" i="1"/>
  <c r="F49" i="1"/>
  <c r="E44" i="1"/>
  <c r="E42" i="1"/>
  <c r="E29" i="1"/>
  <c r="E19" i="1"/>
  <c r="E11" i="1"/>
  <c r="E8" i="1"/>
  <c r="D59" i="1"/>
  <c r="D57" i="1"/>
  <c r="D53" i="1"/>
  <c r="D49" i="1"/>
  <c r="D44" i="1"/>
  <c r="D42" i="1"/>
  <c r="D38" i="1"/>
  <c r="F38" i="1"/>
  <c r="D19" i="1"/>
  <c r="D13" i="1"/>
  <c r="F13" i="1"/>
  <c r="D11" i="1"/>
  <c r="D8" i="1"/>
  <c r="F29" i="1"/>
  <c r="D66" i="3"/>
  <c r="F50" i="3"/>
  <c r="D29" i="1"/>
  <c r="D21" i="1"/>
  <c r="D17" i="1"/>
  <c r="F11" i="1"/>
  <c r="E21" i="1"/>
  <c r="F53" i="1"/>
  <c r="E121" i="2"/>
  <c r="E6" i="1"/>
  <c r="F8" i="1"/>
  <c r="F42" i="1"/>
  <c r="E47" i="1"/>
  <c r="F19" i="1"/>
  <c r="F44" i="1"/>
  <c r="E18" i="4"/>
  <c r="E41" i="4"/>
  <c r="E7" i="4"/>
  <c r="E56" i="4"/>
  <c r="F58" i="4"/>
  <c r="F41" i="4"/>
  <c r="F43" i="4"/>
  <c r="F6" i="1"/>
  <c r="E93" i="2"/>
  <c r="D6" i="1"/>
  <c r="D47" i="1"/>
  <c r="E16" i="5"/>
  <c r="E64" i="1"/>
  <c r="F18" i="4"/>
  <c r="E76" i="4"/>
  <c r="F47" i="1"/>
  <c r="F21" i="1"/>
  <c r="E17" i="1"/>
  <c r="F17" i="1"/>
  <c r="F7" i="4"/>
  <c r="F56" i="4"/>
  <c r="F64" i="1"/>
  <c r="E255" i="2"/>
  <c r="D64" i="1"/>
  <c r="F76" i="4"/>
  <c r="E260" i="2"/>
</calcChain>
</file>

<file path=xl/sharedStrings.xml><?xml version="1.0" encoding="utf-8"?>
<sst xmlns="http://schemas.openxmlformats.org/spreadsheetml/2006/main" count="441" uniqueCount="374">
  <si>
    <t>Економски код</t>
  </si>
  <si>
    <t>ОПИС</t>
  </si>
  <si>
    <t>ПОРЕСКИ ПРИХОДИ</t>
  </si>
  <si>
    <t xml:space="preserve"> </t>
  </si>
  <si>
    <t>Порези на лична примања и приходе од самосталне дјелатности</t>
  </si>
  <si>
    <t>Порез на приходе од самосталне дјелатности</t>
  </si>
  <si>
    <t>Порез на лична примања</t>
  </si>
  <si>
    <t>Порез на имовину</t>
  </si>
  <si>
    <t>Порез на непокретности</t>
  </si>
  <si>
    <t>Индиректни порези</t>
  </si>
  <si>
    <t>Индиректни порези дозначени од Управе за индиректно опорезивање</t>
  </si>
  <si>
    <t>Остали порески приходи</t>
  </si>
  <si>
    <t>НЕПОРЕСКИ ПРИХОДИ</t>
  </si>
  <si>
    <t>Приходи од имовине</t>
  </si>
  <si>
    <t>Приходи од давања у закуп пословних објеката</t>
  </si>
  <si>
    <t>Накнаде, таксе и приходи од пружања јавних услуга</t>
  </si>
  <si>
    <t>Административне општинске таксе</t>
  </si>
  <si>
    <t>Комуналне накнаде и таксе</t>
  </si>
  <si>
    <t xml:space="preserve">Комунална такса на фирму </t>
  </si>
  <si>
    <t>Комунална такса на држање животиња</t>
  </si>
  <si>
    <t>Комунална такса за кориштење простора на јавним површинама</t>
  </si>
  <si>
    <t>Комнална такса за кориштење рекламних паноа</t>
  </si>
  <si>
    <t>Боравишна такса</t>
  </si>
  <si>
    <t>Накнаде по разним основама</t>
  </si>
  <si>
    <t>Накнада за уређење грађевинског земљишта</t>
  </si>
  <si>
    <t>Накнада за кориштење грађевинског земљишта</t>
  </si>
  <si>
    <t>Накнада за воде за индустријске процесе укључујући и термоелектране</t>
  </si>
  <si>
    <t>Накнаде за промјену намјене пољопривредног земљишта</t>
  </si>
  <si>
    <t>Накнада за шуме</t>
  </si>
  <si>
    <t>Накнада за воде</t>
  </si>
  <si>
    <t>Накнада за кориштење комуналних добара</t>
  </si>
  <si>
    <t>Средства за финансирање посебних мјера заштите од пожара</t>
  </si>
  <si>
    <t>Накнада за кориштење природних ресурса у сврху производње електричне енергије</t>
  </si>
  <si>
    <t>Накнада за извађени материјал из водотокова</t>
  </si>
  <si>
    <t>Накнда за кориштење минералних сировина</t>
  </si>
  <si>
    <t>Концесиона накнада од продаје електричне енергије</t>
  </si>
  <si>
    <t>Приходи од пружања јавних услуга</t>
  </si>
  <si>
    <t>Приходи општинских органа управе</t>
  </si>
  <si>
    <t>Новчане казне</t>
  </si>
  <si>
    <t xml:space="preserve">Општинске новчане казне </t>
  </si>
  <si>
    <t>ГРАНТОВИ И ТРАНСФЕРИ</t>
  </si>
  <si>
    <t>ГРАНТОВИ</t>
  </si>
  <si>
    <t>Грантови за подршку пројектима</t>
  </si>
  <si>
    <t>ТРАНСФЕРИ</t>
  </si>
  <si>
    <t>Трансфер Министарства здравља и социјалне заштите за финансирање обавезних права штићеника социјалне заштите</t>
  </si>
  <si>
    <t>ПРИМИЦИ ЗА НЕФИНАНСИЈСКУ ИМОВИНУ</t>
  </si>
  <si>
    <t>Примициц за непроизведену сталну имовину</t>
  </si>
  <si>
    <t xml:space="preserve">БУЏЕТСКИ СУФИЦИТ ИЗ 2016. ГОДИНЕ </t>
  </si>
  <si>
    <t>УКУПНО БУЏЕТСКИ ПРИХОДИ</t>
  </si>
  <si>
    <t>Буџет 2017</t>
  </si>
  <si>
    <t>Разлика</t>
  </si>
  <si>
    <t>НАЗИВ ПОТРОШАЧКЕ ЈЕДИНИЦЕ: СКУПШТИНА ОПШТИНЕ</t>
  </si>
  <si>
    <t>Број потрошачке јединице: 0138110</t>
  </si>
  <si>
    <t>Текући расходи</t>
  </si>
  <si>
    <t>Расходи по основу закупа</t>
  </si>
  <si>
    <t>закуп опреме за озвучење за заједање Скупштине и организовање других манифестација у току 2017. године</t>
  </si>
  <si>
    <t>Расходи за стручну литературу и часописе</t>
  </si>
  <si>
    <t>претплата за службени гласник РС (шест лиценци)</t>
  </si>
  <si>
    <t>Расходи по основу путовања и смјештаја</t>
  </si>
  <si>
    <t>у земљи</t>
  </si>
  <si>
    <t>у иностранству</t>
  </si>
  <si>
    <t>Стручне услуге</t>
  </si>
  <si>
    <t>услуге штампања Службеног гласника општине Станари</t>
  </si>
  <si>
    <t>остале стручне услуге</t>
  </si>
  <si>
    <t>Остали расходи</t>
  </si>
  <si>
    <t>накнаде скупштинским одборницима</t>
  </si>
  <si>
    <t>организовање манифестација, пријема и сл.</t>
  </si>
  <si>
    <t>репрезентација у земљи</t>
  </si>
  <si>
    <t>репрезентација у иностранству</t>
  </si>
  <si>
    <t>расходи за израду медаља, плакета и сл. Приликом додјеле општинских признања</t>
  </si>
  <si>
    <t>остале непоменути расходи</t>
  </si>
  <si>
    <t>Издаци за набавку нефинансијске имовине</t>
  </si>
  <si>
    <t>Издаци за набавку комуникационе опреме</t>
  </si>
  <si>
    <t>опрема и озвучење за сједнице Скупштине</t>
  </si>
  <si>
    <t>УКУПНО</t>
  </si>
  <si>
    <t>НАЗИВ ПОТРОШАЧКЕ ЈЕДИНИЦЕ: ОПШТА УПРАВА</t>
  </si>
  <si>
    <t>Број потрошачке јединице: 0138130</t>
  </si>
  <si>
    <t>Расходи по основу утрошка енергије, комунални и комуникаионих услуга</t>
  </si>
  <si>
    <t>електрична енергија</t>
  </si>
  <si>
    <t>утрошка угља</t>
  </si>
  <si>
    <t>услуге водовода и канализације</t>
  </si>
  <si>
    <t>остале комуналне таксе и услуге</t>
  </si>
  <si>
    <t>трошак за комуникационе услуге</t>
  </si>
  <si>
    <t>поштанске услуге</t>
  </si>
  <si>
    <t>Режијски материјал</t>
  </si>
  <si>
    <t>материјал за одржавање чистоће</t>
  </si>
  <si>
    <t>расходи за тручну литературу и часописе</t>
  </si>
  <si>
    <t>Расходи за стручне услуге</t>
  </si>
  <si>
    <t>осигурање возила</t>
  </si>
  <si>
    <t>осигурање запослених</t>
  </si>
  <si>
    <t>услуге објављивања тендера, огласа и информативних текстова</t>
  </si>
  <si>
    <t>услуге објављивања законских и подзаконских аката</t>
  </si>
  <si>
    <t>општинске свечаности, медијске презентације,информисања</t>
  </si>
  <si>
    <t>Расходи за адвокатске услуге</t>
  </si>
  <si>
    <t>Расходи за услуге нотара</t>
  </si>
  <si>
    <t>Расходи за услуге превођења</t>
  </si>
  <si>
    <t>Расходи за услуге овјере и верификације</t>
  </si>
  <si>
    <t>остале правне и административне услуге</t>
  </si>
  <si>
    <t>процјенитељске услуге</t>
  </si>
  <si>
    <t>услуге вјештачења</t>
  </si>
  <si>
    <t>савјетодавне услуге</t>
  </si>
  <si>
    <t>вансудска поравнања</t>
  </si>
  <si>
    <t>Расходи по судским рјешењима</t>
  </si>
  <si>
    <t>СОЦИЈАЛНА ЗАШТИТА</t>
  </si>
  <si>
    <t>текуће дознаке корисницима социјалне заштите које се исплаћују од стране установе социјалне заштите (праава која остварују корисници права соијалне заштите ,а која се дијелом финансирају из буџета, а дијелом из Министарства)</t>
  </si>
  <si>
    <t>помоћ породицама палих бораца, ратних војних инвалида и цивилних жртава рата и борцима</t>
  </si>
  <si>
    <t>помоћ при заснивању породице</t>
  </si>
  <si>
    <t>помоћ избјеглим и расељеним лицима</t>
  </si>
  <si>
    <t>помоћ породици, дјеци и младима</t>
  </si>
  <si>
    <t>помоћ пензионерима и незапосленим лицима</t>
  </si>
  <si>
    <t>помоћ грађанима у натури</t>
  </si>
  <si>
    <t>остале текуће дознаке на име социјалне заштите које се исплаћују из буџета општине</t>
  </si>
  <si>
    <t>Издаци за нефинансијску имовину</t>
  </si>
  <si>
    <t>ВАТРОГАСНА ЈЕДИНИЦА</t>
  </si>
  <si>
    <t>Расходи по основу кориштења роба и услуга</t>
  </si>
  <si>
    <t>Обука кадрова</t>
  </si>
  <si>
    <t>бруто накнаде ван радног односа (уговори о дјелу, уговори о привременим и повременим пословима и сл)</t>
  </si>
  <si>
    <t>Издаци за набавку постројења и опреме</t>
  </si>
  <si>
    <t>набавка професионалне ватрогасне опреме</t>
  </si>
  <si>
    <t>ЦИВИЛНА ЗАШТИТА</t>
  </si>
  <si>
    <t>Расходи по основу посебних намјена</t>
  </si>
  <si>
    <t>НАЗИВ ПОТРОШАЧКЕ ЈЕДИНИЦЕ: ОДЈЕЉЕЊЕ ЗА ФИНАНСИЈЕ И БУЏЕТ</t>
  </si>
  <si>
    <t>Број потрошачке јединице: 0138140</t>
  </si>
  <si>
    <t>Расходи за бруто плате и накнаде</t>
  </si>
  <si>
    <t>Бруто плата</t>
  </si>
  <si>
    <t>Бруто накнаде плата и осталих личних примања запослених</t>
  </si>
  <si>
    <t xml:space="preserve">закуп пословног објекта </t>
  </si>
  <si>
    <t>претплата на стручни часопис Финрар (двије лиценце)</t>
  </si>
  <si>
    <t>текуће одржавање трезорских лиценци</t>
  </si>
  <si>
    <t>услуге финансијског посредовања, исплата поштама, штампања и сл.</t>
  </si>
  <si>
    <t>бруто накнаде за рад волонтера</t>
  </si>
  <si>
    <t>бруто накнаде за рад комисија</t>
  </si>
  <si>
    <t>бруто накнаде за уговоре о дјелу</t>
  </si>
  <si>
    <t>остали расходи</t>
  </si>
  <si>
    <t>НАБАВКА ПОСТРОЈЕЊА И ОПРЕМЕ</t>
  </si>
  <si>
    <t>канцеларијски намјештај</t>
  </si>
  <si>
    <t>рачунарска опрема</t>
  </si>
  <si>
    <t>рачунарски програми (MS Office, Windows, Kaspersky, Adobe)</t>
  </si>
  <si>
    <t>рачунарска мрежна опрема</t>
  </si>
  <si>
    <t>ИЗДАЦИ ЗА ЗАЛИХЕ МАТЕРИЈАЛА, РОБЕ, СИТНОГ ИНВ. И СЛ.</t>
  </si>
  <si>
    <t>Ауто гуме, одјећа, обућа и остали ситан инвентар</t>
  </si>
  <si>
    <t>НАЗИВ ПОТРОШАЧКЕ ЈЕДИНИЦЕ: НАЧЕЛНИК ОПШТИНЕ</t>
  </si>
  <si>
    <t>Број потрошачке јединице: 0138120</t>
  </si>
  <si>
    <t>Репрезентација у земљи и иностранству</t>
  </si>
  <si>
    <t>Стручни испити запослених, едукације, курсеви и сл.</t>
  </si>
  <si>
    <t>Грантови</t>
  </si>
  <si>
    <t>Спонзорство (културне и спортске манифестације)</t>
  </si>
  <si>
    <t>*******</t>
  </si>
  <si>
    <t>БУЏЕТСКА РЕЗЕРВА</t>
  </si>
  <si>
    <t>НАЗИВ ПОТРОШАЧКЕ ЈЕДИНИЦЕ: ОДЈЕЉЕЊЕ ЗА ПРИВРЕДУ, ДРУШТВЕНЕ ДЈЕАЛТНОСТИ И ЛОКАЛНИ ЕКОНОМСКИ РАЗВОЈ</t>
  </si>
  <si>
    <t>Број потрошачке јединице: 0138150</t>
  </si>
  <si>
    <t>Текући трошкови</t>
  </si>
  <si>
    <t>Расходи за финансирање услуга ЈОДП ''Противградна заштита'' Републике Српске и хидрометеорлошке службе</t>
  </si>
  <si>
    <t>Субвенције</t>
  </si>
  <si>
    <t>финансирање постицаја пољопривредне производње</t>
  </si>
  <si>
    <t>финансирање запошљавања и самозапошљавања</t>
  </si>
  <si>
    <t>Дознаке на име социјалне заштите</t>
  </si>
  <si>
    <t>Стипендије ђацима, ученицима и студентима</t>
  </si>
  <si>
    <t>СД Рудар Станари</t>
  </si>
  <si>
    <t>Удружење логораша</t>
  </si>
  <si>
    <t>НАЗИВ ПОТРОШАЧКЕ ЈЕДИНИЦЕ: СЛУЖБА ЗА ПРОСТОРНО УРЕЂЕЊЕ</t>
  </si>
  <si>
    <t>Број потрошачке јединице: 0138170</t>
  </si>
  <si>
    <t>геодетско - катастарске услуге</t>
  </si>
  <si>
    <t>израда елабората и студија</t>
  </si>
  <si>
    <t>експропријација земљишта</t>
  </si>
  <si>
    <t xml:space="preserve">НАЗИВ ПОТРОШАЧКЕ ЈЕДИНИЦЕ: Одјељење за стамбено комуналне и инспекијске послове </t>
  </si>
  <si>
    <t>Број потрошачке јединице: 0138160</t>
  </si>
  <si>
    <t>Текуће одржавање</t>
  </si>
  <si>
    <t>санација локалних путева - клизишта</t>
  </si>
  <si>
    <t>Послови безбједности саобраћаја</t>
  </si>
  <si>
    <t>Одржавање и заштита животне средине</t>
  </si>
  <si>
    <t>услуге одржавања зелених површина (кошење траве и амброзије и уређење дивљих депонија)</t>
  </si>
  <si>
    <t>услуге зимске службе</t>
  </si>
  <si>
    <t>чишћење јавних површина (тротоари, путеви, наноси блата)</t>
  </si>
  <si>
    <t>јавна расвјета (утрошак електричне енергије)</t>
  </si>
  <si>
    <t>одвођење атмосферских падавина и других вода са јавних површина</t>
  </si>
  <si>
    <t>дјелатност зоо хигијене (пси луталице и друге животњске штеточине)</t>
  </si>
  <si>
    <t>одржавање и модеризација објеката зкп</t>
  </si>
  <si>
    <t xml:space="preserve">Остали расходи </t>
  </si>
  <si>
    <t>Капитални грант - помоћ заједницама етажних власника</t>
  </si>
  <si>
    <t>Изградња рециклажног дворишта</t>
  </si>
  <si>
    <t>саобраћајни знакови</t>
  </si>
  <si>
    <t>СВЕУКУПНО</t>
  </si>
  <si>
    <t>Примици за општинско земљиште</t>
  </si>
  <si>
    <t>рад општинске изборне комисије (Општи избори 2018)</t>
  </si>
  <si>
    <t>набавка ватрогасне униформе и остале опреме</t>
  </si>
  <si>
    <t>Правне услуге</t>
  </si>
  <si>
    <t>финанисрање преквлаификације радника и образовња одраслих</t>
  </si>
  <si>
    <t>УДРУЖЕЊА ОД ПОСЕБНОХ ИНТЕРЕСА</t>
  </si>
  <si>
    <t>Општинска борачка организција</t>
  </si>
  <si>
    <t xml:space="preserve">Организација породица заробљених и погинулих бораца и несталих цивила </t>
  </si>
  <si>
    <t>Ветерани РС</t>
  </si>
  <si>
    <t>СПОРТСКИ КЛУБОВИ</t>
  </si>
  <si>
    <t>Клуб борилачких спортова Рудар</t>
  </si>
  <si>
    <t>ТКД Рудар Станари</t>
  </si>
  <si>
    <t>Карате клуб Слога Добој - секција Станари</t>
  </si>
  <si>
    <t>ОРГАНИЗАЦИЈЕ У ОБАЛСТИ КУЛТУРЕ И ТРАДИЦИЈЕ</t>
  </si>
  <si>
    <t>КУД Лазарица</t>
  </si>
  <si>
    <t>КУД Церовица</t>
  </si>
  <si>
    <t>ЗУ Младост Брестово</t>
  </si>
  <si>
    <t>ОСТАЛЕ НЕВЛАДИНЕ ОРГАНИЗАЦИЈЕ</t>
  </si>
  <si>
    <t>'Пољопривредник'' Станари</t>
  </si>
  <si>
    <t>ЛУ Срндаћ Станари</t>
  </si>
  <si>
    <t>СРД Шкобаљ Станари</t>
  </si>
  <si>
    <t>НОР</t>
  </si>
  <si>
    <t>Удружење пензионера</t>
  </si>
  <si>
    <t>КАПИТАЛНИ ГРАНТОВИ ЈАВНИМ УСТАНОВАМА</t>
  </si>
  <si>
    <t>ЦРКВЕНЕ ОПШТИНЕ</t>
  </si>
  <si>
    <t>Станари</t>
  </si>
  <si>
    <t>Јелањска</t>
  </si>
  <si>
    <t>Осредак</t>
  </si>
  <si>
    <t>Церовица</t>
  </si>
  <si>
    <t>Радања Доња</t>
  </si>
  <si>
    <t>Брестово</t>
  </si>
  <si>
    <t xml:space="preserve">Екосфера </t>
  </si>
  <si>
    <t>ЈУ Спортско-туристичка организација</t>
  </si>
  <si>
    <t>ЈЗУ Дом здравља Станари</t>
  </si>
  <si>
    <t>ЈУ Центар за културу</t>
  </si>
  <si>
    <t>ОШ Десанка Максимовић</t>
  </si>
  <si>
    <t>Полицијска станица Станари</t>
  </si>
  <si>
    <t>Изградња спомен храма у Станарима</t>
  </si>
  <si>
    <t>Адаптација објеката за рад Мјесних заједница</t>
  </si>
  <si>
    <t>Техничка рјешења (издавање УТ услова, идјени пројекти, стручни надзор и и сл.)</t>
  </si>
  <si>
    <t>расходи за текуће одржавање зграда у власништву општине Станари</t>
  </si>
  <si>
    <t>оджавање споменика (културни, историјиски, споменици борачких категорија)</t>
  </si>
  <si>
    <t>одржавање јавних површина (одржавање гробља, санација постојећих канализационих сливника)</t>
  </si>
  <si>
    <t>Асфалтирање и модернизација путева</t>
  </si>
  <si>
    <t xml:space="preserve">остало текуће одржавање </t>
  </si>
  <si>
    <t>Капитални грантови</t>
  </si>
  <si>
    <t>Учешће у изградњи регионалног пута Р474 (дионица кроз општину Станари)</t>
  </si>
  <si>
    <t>Изградња улице ''Булевар''</t>
  </si>
  <si>
    <t>одрржавање и уређење водотокова (корите ријека Остружња,Укрина, Радња, Илова....)</t>
  </si>
  <si>
    <t>одржавање локалних путева - насипање (одржавање путева, мостова, сигнализације и сл)</t>
  </si>
  <si>
    <t xml:space="preserve">Санација локалних саобраћајница - ударне рупе </t>
  </si>
  <si>
    <t>Израда локалног еколоког плана (ЛЕАП)</t>
  </si>
  <si>
    <t>Расходи за комуналне услуге</t>
  </si>
  <si>
    <t>Дератизација и дезинскеција</t>
  </si>
  <si>
    <t>Канцеларијски материјал</t>
  </si>
  <si>
    <t>Одржавање канцеларијске и друге опреме</t>
  </si>
  <si>
    <t>Утрошак горива</t>
  </si>
  <si>
    <t>Утроша горива за потребе службених возила</t>
  </si>
  <si>
    <t>Приходи</t>
  </si>
  <si>
    <t>РАЗЛИКА</t>
  </si>
  <si>
    <t>финансирање партиципације здравственим осигураницицма са подручија општине Станари</t>
  </si>
  <si>
    <t>Клуб мажореткиња / sekcija Stanari</t>
  </si>
  <si>
    <t>Изградња обданишта</t>
  </si>
  <si>
    <t>ПОЛИТИЧКЕ ОРГАНИЗАЦИЈЕ</t>
  </si>
  <si>
    <t>Политичке организације</t>
  </si>
  <si>
    <t>Изградња административног центра (пројекат) / 1. фаза</t>
  </si>
  <si>
    <t>Изградњ и уређење пословне зоне ''Термоелектрана'' (објеката, саобраћајница, електрификације, канализација и  водовода)</t>
  </si>
  <si>
    <t>Изградња вишенамјенског друштвеног објекта - спорткса сала</t>
  </si>
  <si>
    <t>Удружење ''Анђео'' Станри</t>
  </si>
  <si>
    <t>Индекс (5/3)*100</t>
  </si>
  <si>
    <t>БУЏЕТСКИ ПРИХОДИ</t>
  </si>
  <si>
    <t>Остали непорески приходи</t>
  </si>
  <si>
    <t>БУЏЕТСКИ РАСХОДИ</t>
  </si>
  <si>
    <t>ТЕКУЋИ РАСХОДИ</t>
  </si>
  <si>
    <t>Расходи за лична примања</t>
  </si>
  <si>
    <t xml:space="preserve">Расходи финансирања и други финансијски трошкови </t>
  </si>
  <si>
    <t>******</t>
  </si>
  <si>
    <t>БУЏЕТСКА  РЕЗЕРВА</t>
  </si>
  <si>
    <t>БРУТО БУЏЕТСКИ СУФИЦИТ/ДЕФИЦИТ</t>
  </si>
  <si>
    <t>НЕТО ИЗДАЦИ ЗА НЕФИНАНСИЈСКУ ИМОВИНУ</t>
  </si>
  <si>
    <t>Примици за нефинансијску имовину</t>
  </si>
  <si>
    <t>Издаци за нефинансијску имовини</t>
  </si>
  <si>
    <t>БУЏЕТСКИ СУФИЦИТ/ДЕФИЦИТ</t>
  </si>
  <si>
    <t>НЕТО ФИНАНСИРАЊЕ</t>
  </si>
  <si>
    <t>НЕТО ПРИМИЦИ ОД ФИНАНСИЈСКЕ ИМОВИНЕ</t>
  </si>
  <si>
    <t>Примици од финансијске имовине</t>
  </si>
  <si>
    <t>Издаци за финансијску имовину</t>
  </si>
  <si>
    <t>НЕТО ЗАДУЖИВАЊЕ</t>
  </si>
  <si>
    <t>Примици од задуживања</t>
  </si>
  <si>
    <t>Издаци за отплату дугова</t>
  </si>
  <si>
    <t>РАСПОРЕЂИВАЊЕ БУЏЕТСКОГ СУФИЦИТА</t>
  </si>
  <si>
    <t>РАЗЛИКА У ФИНАНСИРАЊУ</t>
  </si>
  <si>
    <t>Индекс (4/3)*100</t>
  </si>
  <si>
    <t>РАСХОДИ ЗА ЛИЧНА ПРИМАЊА</t>
  </si>
  <si>
    <t>Расходи за бруто плате</t>
  </si>
  <si>
    <t>нето плата</t>
  </si>
  <si>
    <t>порези и доприноси</t>
  </si>
  <si>
    <t>Бруто накнаде трошкова</t>
  </si>
  <si>
    <t>нето накнаде</t>
  </si>
  <si>
    <t>порези и доприноси на накнаде</t>
  </si>
  <si>
    <t>РАСХОДИ ПО ОСНОВУ КОРИШТЕЊЕ РОБА И УСЛУГА</t>
  </si>
  <si>
    <t>Расходи по основу утрошка енергије, комуналних, комуникационих услуга</t>
  </si>
  <si>
    <t>Расходи за режијски материјал</t>
  </si>
  <si>
    <t>Расходи за посебне намјене</t>
  </si>
  <si>
    <t>Расходи за текуће одржавање</t>
  </si>
  <si>
    <t>Расходи за услуге одржавања јавних површина</t>
  </si>
  <si>
    <t>РАСХОДИ ФИНАНСИРАЊА И ДРУГИ ФИНАНСИЈСКИ ТРОШКОВИ</t>
  </si>
  <si>
    <t>Расходи по основу камата на примљене зајмове у земљи</t>
  </si>
  <si>
    <t>Расходи по основу затезних камата</t>
  </si>
  <si>
    <t>СУБВЕНЦИЈЕ</t>
  </si>
  <si>
    <t>Субвенције у области пољопривреде</t>
  </si>
  <si>
    <t>Субвенције за запошљавање и самозапошљавање</t>
  </si>
  <si>
    <t xml:space="preserve">ГРАНТОВИ </t>
  </si>
  <si>
    <t>Грантови у земљи</t>
  </si>
  <si>
    <t>ДОЗНАКЕ НА ИМЕ СОЦИЈАНЕ ЗАШТИТЕ</t>
  </si>
  <si>
    <t xml:space="preserve">Дознаке грађанима које се исплаћују из буџета општине </t>
  </si>
  <si>
    <t>РАСХОДИ ПО СУДСКИМ РЈЕШЕЊИМА</t>
  </si>
  <si>
    <t>*****</t>
  </si>
  <si>
    <t>ИЗДАЦИ ЗА НЕФИНАНСИЈСКУ ИМОВИНУ</t>
  </si>
  <si>
    <t>ИЗДАЦИ ЗА НЕПРОИЗВЕДЕНУ СТАЛНУ ИМОВИНУ</t>
  </si>
  <si>
    <t>Издаци за изградњу и прибављање зграда и објеката</t>
  </si>
  <si>
    <t>Издаци за инвестиционо одржавање реконструкцију и адаптацију зграда и објеката</t>
  </si>
  <si>
    <t>Издаци за инвестиционо одржавање опреме</t>
  </si>
  <si>
    <t>Издаци за биолошку имовину</t>
  </si>
  <si>
    <t>Издаци за нематеријалну произведену имовину</t>
  </si>
  <si>
    <t>ИЗДАЦИ ЗА ПРОИЗВЕДЕНУ СТАЛНУ ИМОВИНУ</t>
  </si>
  <si>
    <t>Издаци за прибављање земљишта</t>
  </si>
  <si>
    <t>Ситан инвентар, ауто гуме, унифоме и сл.</t>
  </si>
  <si>
    <r>
      <rPr>
        <b/>
        <sz val="8"/>
        <color indexed="8"/>
        <rFont val="Arial"/>
        <family val="2"/>
      </rPr>
      <t>О</t>
    </r>
    <r>
      <rPr>
        <b/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П</t>
    </r>
    <r>
      <rPr>
        <b/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И</t>
    </r>
    <r>
      <rPr>
        <b/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С</t>
    </r>
  </si>
  <si>
    <t>O1</t>
  </si>
  <si>
    <t>ОПШТЕ ЈАВНЕ УСЛУГЕ</t>
  </si>
  <si>
    <t>O2</t>
  </si>
  <si>
    <t>ОДБРАНА</t>
  </si>
  <si>
    <t>O3</t>
  </si>
  <si>
    <t>ЈАВНИ РЕД И СИГУРНОСТ</t>
  </si>
  <si>
    <t>O4</t>
  </si>
  <si>
    <t>ЕКОНОМСКИ ПОСЛОВИ</t>
  </si>
  <si>
    <t>ЗАШТИТА ЖИВОТНЕ СРЕДИНЕ</t>
  </si>
  <si>
    <t>O6</t>
  </si>
  <si>
    <t>СТАМБЕНИ И ЗАЈЕДНИЧКИ ПОСЛОВИ</t>
  </si>
  <si>
    <t>О7</t>
  </si>
  <si>
    <t>ЗДРАВСТВО</t>
  </si>
  <si>
    <t>О8</t>
  </si>
  <si>
    <t>РЕКРЕАЦИЈА , КУЛТУРА И РЕЛИГИЈА</t>
  </si>
  <si>
    <t>О9</t>
  </si>
  <si>
    <t>ОБРАЗОВАЊЕ</t>
  </si>
  <si>
    <t>СВЕГА БУЏЕТСКИ РАСХОДИ - БУЏЕТСКА ПОТРОШЊА</t>
  </si>
  <si>
    <t>Буџет за 2017. годину</t>
  </si>
  <si>
    <t>ФИНАНСИРАЊЕ</t>
  </si>
  <si>
    <t>НЕТО ПРИМИЦИ ОД ФИНАНСИЈСКЕ ИМОВИНЕ И ЗАДУЖИВАЊА</t>
  </si>
  <si>
    <t>ПРИМИЦИ ОД ФИНАНСИЈСКЕ ИМОВИНЕ</t>
  </si>
  <si>
    <t>Примици од наплате датих зајмова</t>
  </si>
  <si>
    <t>ИЗДАЦИ ЗА ФИНАНСИЈСКУ ИМОВИНУ</t>
  </si>
  <si>
    <t>Издаци за дате зајмове</t>
  </si>
  <si>
    <t>ПРИМИЦИ ОД ЗАДУЖИВАЊА</t>
  </si>
  <si>
    <t>Примици од узетих зајмови</t>
  </si>
  <si>
    <t>ИЗДАЦИ ЗА ОТПЛАТУ ДУГОВА</t>
  </si>
  <si>
    <t>Издаци за отплату обавеза из ранијих периода</t>
  </si>
  <si>
    <t>Индекс (5/4)*100</t>
  </si>
  <si>
    <t>Буџет за 2017. годину (Ребаланс)</t>
  </si>
  <si>
    <t>Изградња парка ''Радости'' - завршна фаза</t>
  </si>
  <si>
    <t>Трансфери између и унутар јединица власти</t>
  </si>
  <si>
    <t>Трансфери између различитих јеиница власти</t>
  </si>
  <si>
    <t>Буџет за 2017. годину (ребаланс)</t>
  </si>
  <si>
    <t>Трансакције између и унутар јединица власти</t>
  </si>
  <si>
    <t>Табела 1</t>
  </si>
  <si>
    <t>ПРИЈЕДЛОГ БУЏЕТА ОПШТИНЕ СТАНАРИ ЗА 2018. ГОДИНУ - ОПШТИ ДИО</t>
  </si>
  <si>
    <t>Приједлог Буџета 2018. године</t>
  </si>
  <si>
    <t>БУЏЕТСКИ ПРИХОДИ И ПРИМИЦИ ЗА НЕФИНАНСИЈСКУ ИМОВИНУ - ПРИЈЕДЛОГ БУЏЕТА 2018. ГОДИНА</t>
  </si>
  <si>
    <t>Приједлог буџета 2018</t>
  </si>
  <si>
    <t>БУЏЕТСКИ РАСХОДИ И ИЗДАЦИ ЗА НЕФИНАНСИЈСКУ ИМОВИНУ - ПРИЈЕДЛОГ БУЏЕТА ОПШТИНЕ СТАНАРИ ЗА 2018. ГОДИНУ</t>
  </si>
  <si>
    <t>Приједлог Буџета за 2018. годину</t>
  </si>
  <si>
    <t>ТАБЕЛА ФИНАНСИРАЊА - Приједлог БУЏЕТА ЗА 2018. ГОДИНУ</t>
  </si>
  <si>
    <t>Приједлог Буџета 2018</t>
  </si>
  <si>
    <t>ФУНКЦИОНАЛНА КЛАСИФИКАЦИЈА РАСХОДА - Приједлог БУЏЕТА ЗА 2018. ГОДИНУ</t>
  </si>
  <si>
    <t>Приједлог буџета за 2018. годину</t>
  </si>
  <si>
    <t>Табела 2</t>
  </si>
  <si>
    <t>Функц.
код</t>
  </si>
  <si>
    <t>Функција</t>
  </si>
  <si>
    <t>ЗУ</t>
  </si>
  <si>
    <t>Заједничке услуге</t>
  </si>
  <si>
    <t>ИУ</t>
  </si>
  <si>
    <t>Индивидуалне услуге</t>
  </si>
  <si>
    <t xml:space="preserve">УКУПНО </t>
  </si>
  <si>
    <t>Основни буџет 2018.година</t>
  </si>
  <si>
    <t xml:space="preserve">Буџет 2018.године </t>
  </si>
  <si>
    <t>РАСХОДИ И ИЗДАЦИ ПО ОРГАНИЗАЦИОНОЈ КЛАСИФИКАЦИЈИ -  ПРИЈЕДЛОГ БУЏЕТА 2018. ГОДИНЕ</t>
  </si>
  <si>
    <t>израда регулационог плана ''Пословна зона Термоелектрана'' и ''Центар Станари''</t>
  </si>
  <si>
    <t>Удружење Хармоникаша</t>
  </si>
  <si>
    <t>ОО Црвени Крст</t>
  </si>
  <si>
    <t>Изградња водовода - 2 фаза (завршетак радова из 2017., пројекат примарне мреже, рјешавања имовинских односа)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</si>
</sst>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Calibri Light"/>
      <family val="1"/>
      <charset val="238"/>
      <scheme val="major"/>
    </font>
    <font>
      <b/>
      <sz val="11"/>
      <color theme="1"/>
      <name val="Calibri Light"/>
      <family val="1"/>
      <charset val="238"/>
      <scheme val="major"/>
    </font>
    <font>
      <b/>
      <i/>
      <sz val="11"/>
      <color theme="1"/>
      <name val="Calibri Light"/>
      <family val="1"/>
      <charset val="238"/>
      <scheme val="major"/>
    </font>
    <font>
      <b/>
      <i/>
      <sz val="11"/>
      <name val="Calibri Light"/>
      <family val="1"/>
      <charset val="238"/>
      <scheme val="major"/>
    </font>
    <font>
      <sz val="11"/>
      <name val="Calibri Light"/>
      <family val="1"/>
      <charset val="238"/>
      <scheme val="major"/>
    </font>
    <font>
      <sz val="10"/>
      <color indexed="8"/>
      <name val="Arial"/>
      <family val="2"/>
    </font>
    <font>
      <sz val="11"/>
      <color indexed="8"/>
      <name val="Calibri Light"/>
      <family val="1"/>
      <charset val="238"/>
      <scheme val="major"/>
    </font>
    <font>
      <b/>
      <i/>
      <sz val="11"/>
      <color indexed="8"/>
      <name val="Calibri Light"/>
      <family val="1"/>
      <charset val="238"/>
      <scheme val="major"/>
    </font>
    <font>
      <b/>
      <sz val="11"/>
      <color theme="1"/>
      <name val="Calibri Light"/>
      <family val="1"/>
      <scheme val="major"/>
    </font>
    <font>
      <sz val="10"/>
      <name val="Arial"/>
      <family val="2"/>
      <charset val="238"/>
    </font>
    <font>
      <b/>
      <i/>
      <sz val="11"/>
      <color rgb="FF000000"/>
      <name val="Calibri Light"/>
      <family val="1"/>
      <charset val="238"/>
      <scheme val="major"/>
    </font>
    <font>
      <sz val="11"/>
      <color rgb="FF000000"/>
      <name val="Calibri Light"/>
      <family val="1"/>
      <charset val="238"/>
      <scheme val="major"/>
    </font>
    <font>
      <b/>
      <sz val="11"/>
      <color rgb="FF000000"/>
      <name val="Calibri Light"/>
      <family val="1"/>
      <scheme val="major"/>
    </font>
    <font>
      <b/>
      <sz val="10"/>
      <color theme="1"/>
      <name val="Calibri Light"/>
      <family val="1"/>
      <charset val="238"/>
      <scheme val="major"/>
    </font>
    <font>
      <i/>
      <sz val="11"/>
      <color theme="1"/>
      <name val="Calibri Light"/>
      <family val="1"/>
      <charset val="238"/>
      <scheme val="major"/>
    </font>
    <font>
      <b/>
      <sz val="11"/>
      <name val="Calibri Light"/>
      <family val="1"/>
      <charset val="238"/>
      <scheme val="major"/>
    </font>
    <font>
      <i/>
      <sz val="11"/>
      <name val="Calibri Light"/>
      <family val="1"/>
      <charset val="238"/>
      <scheme val="major"/>
    </font>
    <font>
      <b/>
      <sz val="11"/>
      <color rgb="FF000000"/>
      <name val="Calibri Light"/>
      <family val="1"/>
      <charset val="238"/>
      <scheme val="major"/>
    </font>
    <font>
      <sz val="10"/>
      <color theme="1"/>
      <name val="Calibri Light"/>
      <family val="1"/>
      <charset val="238"/>
      <scheme val="major"/>
    </font>
    <font>
      <b/>
      <sz val="10"/>
      <color theme="1"/>
      <name val="Calibri Light"/>
      <family val="1"/>
      <scheme val="major"/>
    </font>
    <font>
      <b/>
      <sz val="11"/>
      <name val="Calibri Light"/>
      <family val="1"/>
      <scheme val="major"/>
    </font>
    <font>
      <b/>
      <i/>
      <sz val="14"/>
      <color theme="1"/>
      <name val="Calibri Light"/>
      <family val="1"/>
      <charset val="238"/>
      <scheme val="major"/>
    </font>
    <font>
      <b/>
      <sz val="12"/>
      <color theme="1"/>
      <name val="Calibri Light"/>
      <family val="1"/>
      <charset val="238"/>
      <scheme val="major"/>
    </font>
    <font>
      <b/>
      <sz val="14"/>
      <color theme="1"/>
      <name val="Calibri Light"/>
      <family val="1"/>
      <scheme val="major"/>
    </font>
    <font>
      <sz val="12"/>
      <color theme="1"/>
      <name val="Calibri Light"/>
      <family val="1"/>
      <charset val="238"/>
      <scheme val="major"/>
    </font>
    <font>
      <b/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b/>
      <i/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color theme="1"/>
      <name val="Cambria"/>
      <family val="1"/>
      <charset val="238"/>
    </font>
    <font>
      <sz val="11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b/>
      <sz val="10"/>
      <name val="Cambria"/>
      <family val="1"/>
      <charset val="238"/>
    </font>
    <font>
      <i/>
      <sz val="10"/>
      <color theme="1"/>
      <name val="Cambria"/>
      <family val="1"/>
      <charset val="238"/>
    </font>
    <font>
      <b/>
      <sz val="10"/>
      <color rgb="FFFF0000"/>
      <name val="Cambria"/>
      <family val="1"/>
      <charset val="238"/>
    </font>
    <font>
      <b/>
      <i/>
      <sz val="11"/>
      <color theme="1"/>
      <name val="Cambria"/>
      <family val="1"/>
      <charset val="238"/>
    </font>
    <font>
      <b/>
      <sz val="12"/>
      <color rgb="FF000000"/>
      <name val="Arial"/>
      <family val="2"/>
      <charset val="238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0"/>
      <name val="Arial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C0C0"/>
      </patternFill>
    </fill>
  </fills>
  <borders count="1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16" fillId="0" borderId="0"/>
    <xf numFmtId="0" fontId="20" fillId="0" borderId="0"/>
    <xf numFmtId="0" fontId="1" fillId="0" borderId="0"/>
    <xf numFmtId="0" fontId="62" fillId="0" borderId="0"/>
  </cellStyleXfs>
  <cellXfs count="339">
    <xf numFmtId="0" fontId="0" fillId="0" borderId="0" xfId="0"/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5" fillId="4" borderId="0" xfId="0" applyNumberFormat="1" applyFont="1" applyFill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right" vertical="center" wrapText="1"/>
    </xf>
    <xf numFmtId="164" fontId="5" fillId="5" borderId="0" xfId="0" applyNumberFormat="1" applyFont="1" applyFill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4" fontId="6" fillId="4" borderId="0" xfId="0" applyNumberFormat="1" applyFont="1" applyFill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0" fontId="7" fillId="0" borderId="0" xfId="0" applyFont="1" applyFill="1" applyAlignment="1">
      <alignment horizontal="left" vertical="center" wrapText="1"/>
    </xf>
    <xf numFmtId="164" fontId="4" fillId="6" borderId="0" xfId="0" applyNumberFormat="1" applyFont="1" applyFill="1" applyAlignment="1">
      <alignment horizontal="right" vertical="center" wrapText="1"/>
    </xf>
    <xf numFmtId="164" fontId="5" fillId="6" borderId="0" xfId="0" applyNumberFormat="1" applyFont="1" applyFill="1" applyAlignment="1">
      <alignment horizontal="right" vertical="center" wrapText="1"/>
    </xf>
    <xf numFmtId="164" fontId="6" fillId="6" borderId="0" xfId="0" applyNumberFormat="1" applyFont="1" applyFill="1" applyAlignment="1">
      <alignment horizontal="right" vertical="center" wrapText="1"/>
    </xf>
    <xf numFmtId="164" fontId="8" fillId="4" borderId="0" xfId="0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164" fontId="4" fillId="0" borderId="0" xfId="0" applyNumberFormat="1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164" fontId="6" fillId="0" borderId="0" xfId="0" applyNumberFormat="1" applyFont="1" applyFill="1" applyAlignment="1">
      <alignment horizontal="right" vertical="center" wrapText="1"/>
    </xf>
    <xf numFmtId="164" fontId="4" fillId="3" borderId="0" xfId="0" applyNumberFormat="1" applyFont="1" applyFill="1" applyAlignment="1">
      <alignment horizontal="right" vertical="center" wrapText="1"/>
    </xf>
    <xf numFmtId="164" fontId="5" fillId="3" borderId="0" xfId="0" applyNumberFormat="1" applyFont="1" applyFill="1" applyAlignment="1">
      <alignment horizontal="right" vertical="center" wrapText="1"/>
    </xf>
    <xf numFmtId="164" fontId="6" fillId="3" borderId="0" xfId="0" applyNumberFormat="1" applyFont="1" applyFill="1" applyAlignment="1">
      <alignment horizontal="right" vertical="center" wrapText="1"/>
    </xf>
    <xf numFmtId="164" fontId="8" fillId="7" borderId="0" xfId="0" applyNumberFormat="1" applyFont="1" applyFill="1" applyAlignment="1">
      <alignment horizontal="right" vertical="center" wrapText="1"/>
    </xf>
    <xf numFmtId="164" fontId="5" fillId="7" borderId="0" xfId="0" applyNumberFormat="1" applyFont="1" applyFill="1" applyAlignment="1">
      <alignment horizontal="right" vertical="center" wrapText="1"/>
    </xf>
    <xf numFmtId="164" fontId="6" fillId="7" borderId="0" xfId="0" applyNumberFormat="1" applyFont="1" applyFill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64" fontId="8" fillId="3" borderId="3" xfId="0" applyNumberFormat="1" applyFont="1" applyFill="1" applyBorder="1" applyAlignment="1">
      <alignment horizontal="center" vertical="center" wrapText="1"/>
    </xf>
    <xf numFmtId="164" fontId="9" fillId="5" borderId="0" xfId="0" applyNumberFormat="1" applyFont="1" applyFill="1" applyAlignment="1">
      <alignment horizontal="right" vertical="center" wrapText="1"/>
    </xf>
    <xf numFmtId="164" fontId="10" fillId="5" borderId="0" xfId="0" applyNumberFormat="1" applyFont="1" applyFill="1" applyAlignment="1">
      <alignment horizontal="right" vertic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164" fontId="11" fillId="0" borderId="0" xfId="0" applyNumberFormat="1" applyFont="1"/>
    <xf numFmtId="0" fontId="11" fillId="0" borderId="3" xfId="0" applyFont="1" applyBorder="1"/>
    <xf numFmtId="0" fontId="13" fillId="12" borderId="3" xfId="0" applyFont="1" applyFill="1" applyBorder="1"/>
    <xf numFmtId="0" fontId="13" fillId="13" borderId="3" xfId="0" applyFont="1" applyFill="1" applyBorder="1"/>
    <xf numFmtId="0" fontId="11" fillId="0" borderId="3" xfId="0" applyFont="1" applyBorder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1" fillId="0" borderId="3" xfId="0" applyFont="1" applyFill="1" applyBorder="1"/>
    <xf numFmtId="0" fontId="11" fillId="0" borderId="3" xfId="0" applyFont="1" applyFill="1" applyBorder="1" applyAlignment="1">
      <alignment wrapText="1"/>
    </xf>
    <xf numFmtId="0" fontId="13" fillId="15" borderId="3" xfId="0" applyFont="1" applyFill="1" applyBorder="1"/>
    <xf numFmtId="0" fontId="14" fillId="12" borderId="3" xfId="0" applyFont="1" applyFill="1" applyBorder="1" applyAlignment="1">
      <alignment horizontal="left"/>
    </xf>
    <xf numFmtId="0" fontId="15" fillId="12" borderId="3" xfId="0" applyFont="1" applyFill="1" applyBorder="1"/>
    <xf numFmtId="0" fontId="13" fillId="14" borderId="3" xfId="0" applyFont="1" applyFill="1" applyBorder="1" applyAlignment="1">
      <alignment horizontal="center" vertical="center"/>
    </xf>
    <xf numFmtId="0" fontId="13" fillId="14" borderId="3" xfId="0" applyFont="1" applyFill="1" applyBorder="1"/>
    <xf numFmtId="0" fontId="19" fillId="14" borderId="3" xfId="0" applyFont="1" applyFill="1" applyBorder="1" applyAlignment="1">
      <alignment horizontal="center" vertical="center"/>
    </xf>
    <xf numFmtId="0" fontId="11" fillId="14" borderId="3" xfId="0" applyFont="1" applyFill="1" applyBorder="1"/>
    <xf numFmtId="0" fontId="19" fillId="4" borderId="3" xfId="0" applyFont="1" applyFill="1" applyBorder="1" applyAlignment="1">
      <alignment horizontal="center" vertical="center"/>
    </xf>
    <xf numFmtId="0" fontId="11" fillId="4" borderId="3" xfId="0" applyFont="1" applyFill="1" applyBorder="1"/>
    <xf numFmtId="0" fontId="13" fillId="17" borderId="3" xfId="0" applyFont="1" applyFill="1" applyBorder="1"/>
    <xf numFmtId="0" fontId="24" fillId="0" borderId="3" xfId="0" applyFont="1" applyFill="1" applyBorder="1" applyAlignment="1">
      <alignment horizontal="right" vertical="center"/>
    </xf>
    <xf numFmtId="0" fontId="13" fillId="0" borderId="3" xfId="0" applyFont="1" applyFill="1" applyBorder="1"/>
    <xf numFmtId="0" fontId="24" fillId="0" borderId="3" xfId="0" applyFont="1" applyFill="1" applyBorder="1"/>
    <xf numFmtId="0" fontId="11" fillId="17" borderId="3" xfId="0" applyFont="1" applyFill="1" applyBorder="1"/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3" fillId="12" borderId="3" xfId="0" applyFont="1" applyFill="1" applyBorder="1" applyAlignment="1">
      <alignment horizontal="left" vertical="center"/>
    </xf>
    <xf numFmtId="0" fontId="13" fillId="10" borderId="3" xfId="0" applyFont="1" applyFill="1" applyBorder="1"/>
    <xf numFmtId="0" fontId="13" fillId="10" borderId="3" xfId="0" applyFont="1" applyFill="1" applyBorder="1" applyAlignment="1">
      <alignment horizontal="center" vertical="center"/>
    </xf>
    <xf numFmtId="0" fontId="13" fillId="10" borderId="3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right"/>
    </xf>
    <xf numFmtId="0" fontId="25" fillId="0" borderId="3" xfId="0" applyFont="1" applyFill="1" applyBorder="1" applyAlignment="1">
      <alignment horizontal="left" vertical="center"/>
    </xf>
    <xf numFmtId="0" fontId="24" fillId="0" borderId="3" xfId="0" applyFont="1" applyBorder="1" applyAlignment="1">
      <alignment horizontal="right"/>
    </xf>
    <xf numFmtId="0" fontId="11" fillId="9" borderId="3" xfId="0" applyFont="1" applyFill="1" applyBorder="1"/>
    <xf numFmtId="0" fontId="15" fillId="9" borderId="3" xfId="0" applyFont="1" applyFill="1" applyBorder="1"/>
    <xf numFmtId="0" fontId="13" fillId="12" borderId="3" xfId="0" applyFont="1" applyFill="1" applyBorder="1" applyAlignment="1">
      <alignment horizontal="left"/>
    </xf>
    <xf numFmtId="0" fontId="13" fillId="18" borderId="3" xfId="0" applyFont="1" applyFill="1" applyBorder="1" applyAlignment="1">
      <alignment horizontal="center" vertical="center"/>
    </xf>
    <xf numFmtId="0" fontId="13" fillId="18" borderId="3" xfId="0" applyFont="1" applyFill="1" applyBorder="1"/>
    <xf numFmtId="0" fontId="13" fillId="19" borderId="3" xfId="0" applyFont="1" applyFill="1" applyBorder="1"/>
    <xf numFmtId="0" fontId="14" fillId="14" borderId="3" xfId="0" applyFont="1" applyFill="1" applyBorder="1" applyAlignment="1">
      <alignment horizontal="center"/>
    </xf>
    <xf numFmtId="0" fontId="14" fillId="14" borderId="3" xfId="0" applyFont="1" applyFill="1" applyBorder="1" applyAlignment="1">
      <alignment horizontal="left"/>
    </xf>
    <xf numFmtId="0" fontId="27" fillId="5" borderId="3" xfId="0" applyFont="1" applyFill="1" applyBorder="1" applyAlignment="1">
      <alignment horizontal="right" vertical="center"/>
    </xf>
    <xf numFmtId="0" fontId="27" fillId="5" borderId="3" xfId="0" applyFont="1" applyFill="1" applyBorder="1" applyAlignment="1">
      <alignment horizontal="right"/>
    </xf>
    <xf numFmtId="0" fontId="11" fillId="5" borderId="3" xfId="0" applyFont="1" applyFill="1" applyBorder="1"/>
    <xf numFmtId="0" fontId="13" fillId="5" borderId="3" xfId="0" applyFont="1" applyFill="1" applyBorder="1" applyAlignment="1">
      <alignment horizontal="center" vertical="center"/>
    </xf>
    <xf numFmtId="0" fontId="13" fillId="5" borderId="3" xfId="0" applyFont="1" applyFill="1" applyBorder="1"/>
    <xf numFmtId="0" fontId="13" fillId="0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wrapText="1"/>
    </xf>
    <xf numFmtId="0" fontId="13" fillId="0" borderId="0" xfId="0" applyFont="1" applyBorder="1" applyAlignment="1">
      <alignment horizontal="center"/>
    </xf>
    <xf numFmtId="0" fontId="13" fillId="14" borderId="3" xfId="0" applyFont="1" applyFill="1" applyBorder="1" applyAlignment="1">
      <alignment horizontal="center"/>
    </xf>
    <xf numFmtId="0" fontId="24" fillId="0" borderId="3" xfId="0" applyFont="1" applyBorder="1" applyAlignment="1">
      <alignment horizontal="right" vertical="center"/>
    </xf>
    <xf numFmtId="0" fontId="29" fillId="0" borderId="3" xfId="0" applyFont="1" applyBorder="1" applyAlignment="1">
      <alignment horizontal="right" vertical="center"/>
    </xf>
    <xf numFmtId="0" fontId="13" fillId="12" borderId="3" xfId="0" applyFont="1" applyFill="1" applyBorder="1" applyAlignment="1">
      <alignment horizontal="left" wrapText="1"/>
    </xf>
    <xf numFmtId="0" fontId="13" fillId="12" borderId="3" xfId="0" applyFont="1" applyFill="1" applyBorder="1" applyAlignment="1">
      <alignment wrapText="1"/>
    </xf>
    <xf numFmtId="0" fontId="19" fillId="3" borderId="3" xfId="0" applyFont="1" applyFill="1" applyBorder="1" applyAlignment="1">
      <alignment horizontal="left" wrapText="1"/>
    </xf>
    <xf numFmtId="0" fontId="19" fillId="3" borderId="3" xfId="0" applyFont="1" applyFill="1" applyBorder="1" applyAlignment="1">
      <alignment wrapText="1"/>
    </xf>
    <xf numFmtId="0" fontId="24" fillId="0" borderId="3" xfId="0" applyFont="1" applyFill="1" applyBorder="1" applyAlignment="1">
      <alignment horizontal="right" vertical="center" wrapText="1"/>
    </xf>
    <xf numFmtId="0" fontId="24" fillId="0" borderId="3" xfId="0" applyFont="1" applyBorder="1" applyAlignment="1">
      <alignment horizontal="right" vertical="center" wrapText="1"/>
    </xf>
    <xf numFmtId="0" fontId="30" fillId="10" borderId="3" xfId="0" applyFont="1" applyFill="1" applyBorder="1" applyAlignment="1">
      <alignment horizontal="right" vertical="center" wrapText="1"/>
    </xf>
    <xf numFmtId="0" fontId="19" fillId="10" borderId="3" xfId="0" applyFont="1" applyFill="1" applyBorder="1" applyAlignment="1">
      <alignment wrapText="1"/>
    </xf>
    <xf numFmtId="0" fontId="11" fillId="10" borderId="3" xfId="0" applyFont="1" applyFill="1" applyBorder="1" applyAlignment="1">
      <alignment wrapText="1"/>
    </xf>
    <xf numFmtId="0" fontId="35" fillId="0" borderId="0" xfId="0" applyFont="1" applyAlignment="1">
      <alignment horizontal="center"/>
    </xf>
    <xf numFmtId="0" fontId="35" fillId="0" borderId="0" xfId="0" applyFont="1"/>
    <xf numFmtId="164" fontId="41" fillId="0" borderId="0" xfId="0" applyNumberFormat="1" applyFont="1" applyBorder="1"/>
    <xf numFmtId="164" fontId="39" fillId="12" borderId="3" xfId="0" applyNumberFormat="1" applyFont="1" applyFill="1" applyBorder="1"/>
    <xf numFmtId="164" fontId="36" fillId="5" borderId="3" xfId="0" applyNumberFormat="1" applyFont="1" applyFill="1" applyBorder="1"/>
    <xf numFmtId="164" fontId="41" fillId="0" borderId="3" xfId="0" applyNumberFormat="1" applyFont="1" applyBorder="1"/>
    <xf numFmtId="0" fontId="12" fillId="5" borderId="3" xfId="0" applyFont="1" applyFill="1" applyBorder="1" applyAlignment="1">
      <alignment horizontal="center" vertical="center" wrapText="1"/>
    </xf>
    <xf numFmtId="0" fontId="48" fillId="5" borderId="3" xfId="0" applyFont="1" applyFill="1" applyBorder="1" applyAlignment="1">
      <alignment horizontal="right" vertical="center" wrapText="1"/>
    </xf>
    <xf numFmtId="0" fontId="41" fillId="5" borderId="3" xfId="0" applyFont="1" applyFill="1" applyBorder="1" applyAlignment="1">
      <alignment wrapText="1"/>
    </xf>
    <xf numFmtId="164" fontId="44" fillId="5" borderId="3" xfId="0" applyNumberFormat="1" applyFont="1" applyFill="1" applyBorder="1" applyAlignment="1">
      <alignment wrapText="1"/>
    </xf>
    <xf numFmtId="0" fontId="11" fillId="5" borderId="0" xfId="0" applyFont="1" applyFill="1" applyAlignment="1">
      <alignment horizontal="center"/>
    </xf>
    <xf numFmtId="0" fontId="11" fillId="5" borderId="0" xfId="0" applyFont="1" applyFill="1"/>
    <xf numFmtId="164" fontId="37" fillId="11" borderId="3" xfId="0" applyNumberFormat="1" applyFont="1" applyFill="1" applyBorder="1" applyAlignment="1">
      <alignment horizontal="center" vertical="center" wrapText="1"/>
    </xf>
    <xf numFmtId="164" fontId="43" fillId="9" borderId="3" xfId="0" applyNumberFormat="1" applyFont="1" applyFill="1" applyBorder="1" applyAlignment="1">
      <alignment horizontal="center" vertical="center"/>
    </xf>
    <xf numFmtId="164" fontId="38" fillId="12" borderId="3" xfId="0" applyNumberFormat="1" applyFont="1" applyFill="1" applyBorder="1"/>
    <xf numFmtId="164" fontId="38" fillId="14" borderId="3" xfId="0" applyNumberFormat="1" applyFont="1" applyFill="1" applyBorder="1"/>
    <xf numFmtId="164" fontId="43" fillId="0" borderId="3" xfId="0" applyNumberFormat="1" applyFont="1" applyFill="1" applyBorder="1"/>
    <xf numFmtId="164" fontId="38" fillId="15" borderId="3" xfId="0" applyNumberFormat="1" applyFont="1" applyFill="1" applyBorder="1"/>
    <xf numFmtId="164" fontId="38" fillId="9" borderId="3" xfId="0" applyNumberFormat="1" applyFont="1" applyFill="1" applyBorder="1"/>
    <xf numFmtId="164" fontId="36" fillId="14" borderId="3" xfId="0" applyNumberFormat="1" applyFont="1" applyFill="1" applyBorder="1"/>
    <xf numFmtId="164" fontId="36" fillId="4" borderId="3" xfId="0" applyNumberFormat="1" applyFont="1" applyFill="1" applyBorder="1"/>
    <xf numFmtId="164" fontId="41" fillId="0" borderId="3" xfId="0" applyNumberFormat="1" applyFont="1" applyFill="1" applyBorder="1"/>
    <xf numFmtId="164" fontId="38" fillId="17" borderId="3" xfId="0" applyNumberFormat="1" applyFont="1" applyFill="1" applyBorder="1"/>
    <xf numFmtId="164" fontId="36" fillId="15" borderId="3" xfId="0" applyNumberFormat="1" applyFont="1" applyFill="1" applyBorder="1"/>
    <xf numFmtId="164" fontId="38" fillId="16" borderId="3" xfId="0" applyNumberFormat="1" applyFont="1" applyFill="1" applyBorder="1"/>
    <xf numFmtId="164" fontId="38" fillId="10" borderId="3" xfId="0" applyNumberFormat="1" applyFont="1" applyFill="1" applyBorder="1"/>
    <xf numFmtId="164" fontId="38" fillId="10" borderId="3" xfId="0" applyNumberFormat="1" applyFont="1" applyFill="1" applyBorder="1" applyAlignment="1">
      <alignment horizontal="right" vertical="center"/>
    </xf>
    <xf numFmtId="164" fontId="41" fillId="0" borderId="3" xfId="0" applyNumberFormat="1" applyFont="1" applyFill="1" applyBorder="1" applyAlignment="1">
      <alignment horizontal="right" vertical="center"/>
    </xf>
    <xf numFmtId="164" fontId="38" fillId="12" borderId="3" xfId="0" applyNumberFormat="1" applyFont="1" applyFill="1" applyBorder="1" applyAlignment="1">
      <alignment horizontal="right" vertical="center"/>
    </xf>
    <xf numFmtId="164" fontId="39" fillId="9" borderId="3" xfId="0" applyNumberFormat="1" applyFont="1" applyFill="1" applyBorder="1" applyAlignment="1">
      <alignment horizontal="right" vertical="center"/>
    </xf>
    <xf numFmtId="164" fontId="38" fillId="16" borderId="3" xfId="0" applyNumberFormat="1" applyFont="1" applyFill="1" applyBorder="1" applyAlignment="1">
      <alignment horizontal="right" vertical="center"/>
    </xf>
    <xf numFmtId="164" fontId="38" fillId="18" borderId="3" xfId="0" applyNumberFormat="1" applyFont="1" applyFill="1" applyBorder="1"/>
    <xf numFmtId="164" fontId="40" fillId="12" borderId="3" xfId="0" applyNumberFormat="1" applyFont="1" applyFill="1" applyBorder="1" applyAlignment="1">
      <alignment horizontal="right"/>
    </xf>
    <xf numFmtId="164" fontId="40" fillId="14" borderId="3" xfId="0" applyNumberFormat="1" applyFont="1" applyFill="1" applyBorder="1" applyAlignment="1">
      <alignment horizontal="right"/>
    </xf>
    <xf numFmtId="164" fontId="45" fillId="5" borderId="3" xfId="0" applyNumberFormat="1" applyFont="1" applyFill="1" applyBorder="1" applyAlignment="1">
      <alignment horizontal="right"/>
    </xf>
    <xf numFmtId="164" fontId="41" fillId="5" borderId="3" xfId="0" applyNumberFormat="1" applyFont="1" applyFill="1" applyBorder="1"/>
    <xf numFmtId="164" fontId="43" fillId="12" borderId="3" xfId="0" applyNumberFormat="1" applyFont="1" applyFill="1" applyBorder="1"/>
    <xf numFmtId="164" fontId="38" fillId="16" borderId="3" xfId="0" applyNumberFormat="1" applyFont="1" applyFill="1" applyBorder="1" applyAlignment="1">
      <alignment vertical="center"/>
    </xf>
    <xf numFmtId="164" fontId="41" fillId="0" borderId="3" xfId="0" applyNumberFormat="1" applyFont="1" applyFill="1" applyBorder="1" applyAlignment="1">
      <alignment wrapText="1"/>
    </xf>
    <xf numFmtId="164" fontId="39" fillId="10" borderId="3" xfId="0" applyNumberFormat="1" applyFont="1" applyFill="1" applyBorder="1" applyAlignment="1">
      <alignment wrapText="1"/>
    </xf>
    <xf numFmtId="164" fontId="44" fillId="0" borderId="3" xfId="0" applyNumberFormat="1" applyFont="1" applyFill="1" applyBorder="1" applyAlignment="1">
      <alignment wrapText="1"/>
    </xf>
    <xf numFmtId="164" fontId="36" fillId="10" borderId="3" xfId="0" applyNumberFormat="1" applyFont="1" applyFill="1" applyBorder="1" applyAlignment="1">
      <alignment wrapText="1"/>
    </xf>
    <xf numFmtId="164" fontId="41" fillId="5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horizontal="left" wrapText="1"/>
    </xf>
    <xf numFmtId="0" fontId="13" fillId="3" borderId="3" xfId="0" applyFont="1" applyFill="1" applyBorder="1" applyAlignment="1">
      <alignment wrapText="1"/>
    </xf>
    <xf numFmtId="0" fontId="41" fillId="5" borderId="0" xfId="0" applyFont="1" applyFill="1" applyAlignment="1">
      <alignment horizontal="center"/>
    </xf>
    <xf numFmtId="0" fontId="41" fillId="5" borderId="3" xfId="0" applyFont="1" applyFill="1" applyBorder="1" applyAlignment="1">
      <alignment horizontal="left" wrapText="1"/>
    </xf>
    <xf numFmtId="0" fontId="41" fillId="5" borderId="0" xfId="0" applyFont="1" applyFill="1"/>
    <xf numFmtId="0" fontId="36" fillId="14" borderId="3" xfId="0" applyFont="1" applyFill="1" applyBorder="1"/>
    <xf numFmtId="164" fontId="42" fillId="16" borderId="0" xfId="0" applyNumberFormat="1" applyFont="1" applyFill="1" applyBorder="1"/>
    <xf numFmtId="164" fontId="38" fillId="3" borderId="3" xfId="0" applyNumberFormat="1" applyFont="1" applyFill="1" applyBorder="1" applyAlignment="1">
      <alignment wrapText="1"/>
    </xf>
    <xf numFmtId="164" fontId="36" fillId="3" borderId="3" xfId="0" applyNumberFormat="1" applyFont="1" applyFill="1" applyBorder="1" applyAlignment="1">
      <alignment wrapText="1"/>
    </xf>
    <xf numFmtId="164" fontId="38" fillId="12" borderId="3" xfId="0" applyNumberFormat="1" applyFont="1" applyFill="1" applyBorder="1" applyAlignment="1">
      <alignment wrapText="1"/>
    </xf>
    <xf numFmtId="164" fontId="36" fillId="20" borderId="0" xfId="0" applyNumberFormat="1" applyFont="1" applyFill="1" applyBorder="1"/>
    <xf numFmtId="164" fontId="46" fillId="8" borderId="0" xfId="0" applyNumberFormat="1" applyFont="1" applyFill="1" applyBorder="1" applyAlignment="1">
      <alignment horizontal="right" vertical="center"/>
    </xf>
    <xf numFmtId="0" fontId="41" fillId="5" borderId="3" xfId="0" applyFont="1" applyFill="1" applyBorder="1"/>
    <xf numFmtId="164" fontId="43" fillId="5" borderId="3" xfId="0" applyNumberFormat="1" applyFont="1" applyFill="1" applyBorder="1"/>
    <xf numFmtId="0" fontId="8" fillId="7" borderId="0" xfId="0" applyFont="1" applyFill="1" applyAlignment="1">
      <alignment horizontal="left" vertical="center" wrapText="1"/>
    </xf>
    <xf numFmtId="0" fontId="4" fillId="6" borderId="0" xfId="0" applyFont="1" applyFill="1" applyAlignment="1">
      <alignment horizontal="left" vertical="center" wrapText="1"/>
    </xf>
    <xf numFmtId="0" fontId="35" fillId="5" borderId="0" xfId="0" applyFont="1" applyFill="1"/>
    <xf numFmtId="0" fontId="13" fillId="5" borderId="0" xfId="0" applyFont="1" applyFill="1"/>
    <xf numFmtId="164" fontId="11" fillId="5" borderId="0" xfId="0" applyNumberFormat="1" applyFont="1" applyFill="1"/>
    <xf numFmtId="0" fontId="44" fillId="5" borderId="3" xfId="0" applyFont="1" applyFill="1" applyBorder="1"/>
    <xf numFmtId="164" fontId="39" fillId="5" borderId="3" xfId="0" applyNumberFormat="1" applyFont="1" applyFill="1" applyBorder="1"/>
    <xf numFmtId="164" fontId="44" fillId="5" borderId="3" xfId="0" applyNumberFormat="1" applyFont="1" applyFill="1" applyBorder="1"/>
    <xf numFmtId="164" fontId="52" fillId="5" borderId="3" xfId="0" applyNumberFormat="1" applyFont="1" applyFill="1" applyBorder="1"/>
    <xf numFmtId="164" fontId="50" fillId="5" borderId="0" xfId="0" applyNumberFormat="1" applyFont="1" applyFill="1" applyAlignment="1">
      <alignment horizontal="right" vertical="center" wrapText="1"/>
    </xf>
    <xf numFmtId="0" fontId="51" fillId="0" borderId="0" xfId="0" applyFont="1" applyAlignment="1">
      <alignment horizontal="center"/>
    </xf>
    <xf numFmtId="0" fontId="51" fillId="0" borderId="3" xfId="0" applyFont="1" applyBorder="1"/>
    <xf numFmtId="164" fontId="51" fillId="5" borderId="3" xfId="0" applyNumberFormat="1" applyFont="1" applyFill="1" applyBorder="1"/>
    <xf numFmtId="0" fontId="51" fillId="5" borderId="0" xfId="0" applyFont="1" applyFill="1"/>
    <xf numFmtId="0" fontId="51" fillId="0" borderId="0" xfId="0" applyFont="1"/>
    <xf numFmtId="0" fontId="4" fillId="3" borderId="3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0" fontId="4" fillId="11" borderId="0" xfId="0" applyFont="1" applyFill="1" applyAlignment="1">
      <alignment horizontal="center" vertical="center" wrapText="1"/>
    </xf>
    <xf numFmtId="0" fontId="4" fillId="11" borderId="0" xfId="0" applyFont="1" applyFill="1" applyAlignment="1">
      <alignment horizontal="left" vertical="center" wrapText="1"/>
    </xf>
    <xf numFmtId="164" fontId="4" fillId="11" borderId="0" xfId="0" applyNumberFormat="1" applyFont="1" applyFill="1" applyAlignment="1">
      <alignment horizontal="right" vertical="center" wrapText="1"/>
    </xf>
    <xf numFmtId="164" fontId="6" fillId="11" borderId="0" xfId="0" applyNumberFormat="1" applyFont="1" applyFill="1" applyAlignment="1">
      <alignment horizontal="right" vertical="center" wrapText="1"/>
    </xf>
    <xf numFmtId="164" fontId="4" fillId="4" borderId="0" xfId="0" applyNumberFormat="1" applyFont="1" applyFill="1" applyAlignment="1">
      <alignment horizontal="right" vertical="center" wrapText="1"/>
    </xf>
    <xf numFmtId="0" fontId="53" fillId="21" borderId="0" xfId="0" applyFont="1" applyFill="1" applyAlignment="1">
      <alignment horizontal="center" vertical="center" wrapText="1"/>
    </xf>
    <xf numFmtId="0" fontId="53" fillId="21" borderId="0" xfId="0" applyFont="1" applyFill="1" applyAlignment="1">
      <alignment vertical="center" wrapText="1"/>
    </xf>
    <xf numFmtId="164" fontId="53" fillId="21" borderId="0" xfId="0" applyNumberFormat="1" applyFont="1" applyFill="1" applyAlignment="1">
      <alignment horizontal="right" vertical="center" wrapText="1"/>
    </xf>
    <xf numFmtId="164" fontId="6" fillId="21" borderId="0" xfId="0" applyNumberFormat="1" applyFont="1" applyFill="1" applyAlignment="1">
      <alignment horizontal="right" vertical="center" wrapText="1"/>
    </xf>
    <xf numFmtId="0" fontId="4" fillId="22" borderId="0" xfId="0" applyFont="1" applyFill="1" applyAlignment="1">
      <alignment horizontal="center" vertical="center" wrapText="1"/>
    </xf>
    <xf numFmtId="0" fontId="4" fillId="22" borderId="0" xfId="0" applyFont="1" applyFill="1" applyAlignment="1">
      <alignment horizontal="left" vertical="center" wrapText="1"/>
    </xf>
    <xf numFmtId="164" fontId="4" fillId="22" borderId="0" xfId="0" applyNumberFormat="1" applyFont="1" applyFill="1" applyAlignment="1">
      <alignment horizontal="right" vertical="center" wrapText="1"/>
    </xf>
    <xf numFmtId="164" fontId="6" fillId="22" borderId="0" xfId="0" applyNumberFormat="1" applyFont="1" applyFill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4" fillId="23" borderId="0" xfId="0" applyFont="1" applyFill="1" applyAlignment="1">
      <alignment horizontal="center" vertical="center" wrapText="1"/>
    </xf>
    <xf numFmtId="0" fontId="4" fillId="23" borderId="0" xfId="0" applyFont="1" applyFill="1" applyAlignment="1">
      <alignment horizontal="left" vertical="center" wrapText="1"/>
    </xf>
    <xf numFmtId="164" fontId="4" fillId="23" borderId="0" xfId="0" applyNumberFormat="1" applyFont="1" applyFill="1" applyAlignment="1">
      <alignment horizontal="right" vertical="center" wrapText="1"/>
    </xf>
    <xf numFmtId="164" fontId="6" fillId="23" borderId="0" xfId="0" applyNumberFormat="1" applyFont="1" applyFill="1" applyAlignment="1">
      <alignment horizontal="right" vertical="center" wrapText="1"/>
    </xf>
    <xf numFmtId="0" fontId="53" fillId="6" borderId="0" xfId="0" applyFont="1" applyFill="1" applyAlignment="1">
      <alignment horizontal="center" vertical="center" wrapText="1"/>
    </xf>
    <xf numFmtId="0" fontId="53" fillId="6" borderId="0" xfId="0" applyFont="1" applyFill="1" applyAlignment="1">
      <alignment horizontal="left" vertical="center" wrapText="1"/>
    </xf>
    <xf numFmtId="164" fontId="53" fillId="6" borderId="0" xfId="0" applyNumberFormat="1" applyFont="1" applyFill="1" applyAlignment="1">
      <alignment horizontal="right" vertical="center" wrapText="1"/>
    </xf>
    <xf numFmtId="0" fontId="54" fillId="0" borderId="0" xfId="0" applyFont="1" applyAlignment="1">
      <alignment horizontal="center" vertical="center" wrapText="1"/>
    </xf>
    <xf numFmtId="0" fontId="54" fillId="0" borderId="0" xfId="0" applyFont="1" applyAlignment="1">
      <alignment horizontal="left" vertical="center" wrapText="1"/>
    </xf>
    <xf numFmtId="164" fontId="54" fillId="0" borderId="0" xfId="0" applyNumberFormat="1" applyFont="1" applyAlignment="1">
      <alignment horizontal="right" vertical="center" wrapText="1"/>
    </xf>
    <xf numFmtId="0" fontId="4" fillId="6" borderId="0" xfId="0" applyFont="1" applyFill="1" applyAlignment="1">
      <alignment horizontal="center" vertical="center" wrapText="1"/>
    </xf>
    <xf numFmtId="0" fontId="6" fillId="24" borderId="0" xfId="0" applyFont="1" applyFill="1" applyBorder="1" applyAlignment="1">
      <alignment horizontal="center" vertical="center" wrapText="1"/>
    </xf>
    <xf numFmtId="0" fontId="4" fillId="24" borderId="0" xfId="0" applyFont="1" applyFill="1" applyBorder="1" applyAlignment="1">
      <alignment horizontal="left" vertical="center" wrapText="1"/>
    </xf>
    <xf numFmtId="164" fontId="6" fillId="24" borderId="0" xfId="0" applyNumberFormat="1" applyFont="1" applyFill="1" applyBorder="1" applyAlignment="1">
      <alignment horizontal="right" vertical="center" wrapText="1"/>
    </xf>
    <xf numFmtId="164" fontId="6" fillId="24" borderId="0" xfId="0" applyNumberFormat="1" applyFont="1" applyFill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right" vertical="center" wrapText="1"/>
    </xf>
    <xf numFmtId="164" fontId="54" fillId="3" borderId="0" xfId="0" applyNumberFormat="1" applyFont="1" applyFill="1" applyAlignment="1">
      <alignment horizontal="right" vertical="center" wrapText="1"/>
    </xf>
    <xf numFmtId="0" fontId="4" fillId="7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left" vertical="center" wrapText="1"/>
    </xf>
    <xf numFmtId="164" fontId="4" fillId="7" borderId="0" xfId="0" applyNumberFormat="1" applyFont="1" applyFill="1" applyAlignment="1">
      <alignment horizontal="right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4" fillId="22" borderId="0" xfId="0" applyFont="1" applyFill="1" applyAlignment="1">
      <alignment vertical="center" wrapText="1"/>
    </xf>
    <xf numFmtId="164" fontId="5" fillId="22" borderId="0" xfId="0" applyNumberFormat="1" applyFont="1" applyFill="1" applyAlignment="1">
      <alignment horizontal="right" vertical="center" wrapText="1"/>
    </xf>
    <xf numFmtId="164" fontId="6" fillId="0" borderId="0" xfId="0" applyNumberFormat="1" applyFont="1" applyAlignment="1">
      <alignment horizontal="center" vertical="center" wrapText="1"/>
    </xf>
    <xf numFmtId="164" fontId="55" fillId="0" borderId="0" xfId="0" applyNumberFormat="1" applyFont="1" applyAlignment="1">
      <alignment horizontal="right" vertical="center" wrapText="1"/>
    </xf>
    <xf numFmtId="0" fontId="7" fillId="22" borderId="0" xfId="0" applyFont="1" applyFill="1" applyAlignment="1">
      <alignment horizontal="left" vertical="center" wrapText="1"/>
    </xf>
    <xf numFmtId="0" fontId="5" fillId="16" borderId="0" xfId="0" applyFont="1" applyFill="1" applyAlignment="1">
      <alignment horizontal="center" vertical="center" wrapText="1"/>
    </xf>
    <xf numFmtId="0" fontId="56" fillId="16" borderId="0" xfId="0" applyFont="1" applyFill="1" applyAlignment="1">
      <alignment horizontal="left" vertical="center" wrapText="1"/>
    </xf>
    <xf numFmtId="164" fontId="4" fillId="16" borderId="0" xfId="0" applyNumberFormat="1" applyFont="1" applyFill="1" applyAlignment="1">
      <alignment horizontal="right" vertical="center" wrapText="1"/>
    </xf>
    <xf numFmtId="164" fontId="6" fillId="16" borderId="0" xfId="0" applyNumberFormat="1" applyFont="1" applyFill="1" applyAlignment="1">
      <alignment horizontal="right" vertical="center" wrapText="1"/>
    </xf>
    <xf numFmtId="0" fontId="53" fillId="22" borderId="0" xfId="0" applyFont="1" applyFill="1" applyAlignment="1">
      <alignment horizontal="center" vertical="center" wrapText="1"/>
    </xf>
    <xf numFmtId="0" fontId="53" fillId="22" borderId="0" xfId="0" applyFont="1" applyFill="1" applyAlignment="1">
      <alignment horizontal="left" vertical="center" wrapText="1"/>
    </xf>
    <xf numFmtId="0" fontId="8" fillId="7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4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 wrapText="1"/>
    </xf>
    <xf numFmtId="0" fontId="58" fillId="21" borderId="12" xfId="0" applyFont="1" applyFill="1" applyBorder="1" applyAlignment="1">
      <alignment horizontal="center" vertical="center" wrapText="1"/>
    </xf>
    <xf numFmtId="164" fontId="58" fillId="21" borderId="13" xfId="0" applyNumberFormat="1" applyFont="1" applyFill="1" applyBorder="1" applyAlignment="1">
      <alignment horizontal="center" vertical="center" wrapText="1"/>
    </xf>
    <xf numFmtId="0" fontId="58" fillId="21" borderId="12" xfId="0" applyFont="1" applyFill="1" applyBorder="1" applyAlignment="1">
      <alignment horizontal="center" vertical="top"/>
    </xf>
    <xf numFmtId="164" fontId="58" fillId="21" borderId="13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left" vertical="top"/>
    </xf>
    <xf numFmtId="164" fontId="58" fillId="0" borderId="13" xfId="0" applyNumberFormat="1" applyFont="1" applyBorder="1" applyAlignment="1">
      <alignment horizontal="right" vertical="center"/>
    </xf>
    <xf numFmtId="0" fontId="0" fillId="25" borderId="14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58" fillId="25" borderId="15" xfId="0" applyFont="1" applyFill="1" applyBorder="1" applyAlignment="1">
      <alignment horizontal="left" vertical="top"/>
    </xf>
    <xf numFmtId="164" fontId="58" fillId="25" borderId="16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4" fillId="0" borderId="0" xfId="0" applyFont="1" applyFill="1" applyAlignment="1">
      <alignment vertical="center" wrapText="1"/>
    </xf>
    <xf numFmtId="164" fontId="53" fillId="0" borderId="0" xfId="0" applyNumberFormat="1" applyFont="1" applyAlignment="1">
      <alignment horizontal="right" vertical="center" wrapText="1"/>
    </xf>
    <xf numFmtId="164" fontId="53" fillId="22" borderId="0" xfId="0" applyNumberFormat="1" applyFont="1" applyFill="1" applyAlignment="1">
      <alignment horizontal="right" vertical="center" wrapText="1"/>
    </xf>
    <xf numFmtId="164" fontId="6" fillId="5" borderId="0" xfId="0" applyNumberFormat="1" applyFont="1" applyFill="1" applyAlignment="1">
      <alignment horizontal="right" vertical="center" wrapText="1"/>
    </xf>
    <xf numFmtId="0" fontId="12" fillId="4" borderId="3" xfId="0" applyFont="1" applyFill="1" applyBorder="1" applyAlignment="1">
      <alignment horizontal="left"/>
    </xf>
    <xf numFmtId="164" fontId="52" fillId="4" borderId="3" xfId="0" applyNumberFormat="1" applyFont="1" applyFill="1" applyBorder="1" applyAlignment="1">
      <alignment horizontal="right" vertical="center"/>
    </xf>
    <xf numFmtId="0" fontId="52" fillId="22" borderId="0" xfId="0" applyFont="1" applyFill="1" applyBorder="1" applyAlignment="1">
      <alignment wrapText="1"/>
    </xf>
    <xf numFmtId="0" fontId="0" fillId="0" borderId="0" xfId="0" applyBorder="1"/>
    <xf numFmtId="0" fontId="12" fillId="10" borderId="3" xfId="0" applyFont="1" applyFill="1" applyBorder="1" applyAlignment="1">
      <alignment horizontal="center" vertical="center" wrapText="1"/>
    </xf>
    <xf numFmtId="0" fontId="33" fillId="11" borderId="3" xfId="0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13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41" fillId="5" borderId="3" xfId="0" applyFont="1" applyFill="1" applyBorder="1" applyAlignment="1">
      <alignment horizontal="center" vertical="center"/>
    </xf>
    <xf numFmtId="0" fontId="13" fillId="15" borderId="3" xfId="0" applyFont="1" applyFill="1" applyBorder="1" applyAlignment="1">
      <alignment horizontal="left" vertical="center"/>
    </xf>
    <xf numFmtId="0" fontId="13" fillId="0" borderId="3" xfId="0" applyFont="1" applyBorder="1" applyAlignment="1">
      <alignment horizontal="left" vertical="center" wrapText="1"/>
    </xf>
    <xf numFmtId="0" fontId="14" fillId="12" borderId="3" xfId="0" applyFont="1" applyFill="1" applyBorder="1"/>
    <xf numFmtId="0" fontId="13" fillId="14" borderId="3" xfId="0" applyFont="1" applyFill="1" applyBorder="1" applyAlignment="1">
      <alignment wrapText="1"/>
    </xf>
    <xf numFmtId="49" fontId="17" fillId="0" borderId="3" xfId="2" applyNumberFormat="1" applyFont="1" applyFill="1" applyBorder="1" applyAlignment="1">
      <alignment horizontal="left" wrapText="1"/>
    </xf>
    <xf numFmtId="49" fontId="18" fillId="14" borderId="3" xfId="2" applyNumberFormat="1" applyFont="1" applyFill="1" applyBorder="1" applyAlignment="1">
      <alignment horizontal="left" wrapText="1"/>
    </xf>
    <xf numFmtId="49" fontId="15" fillId="0" borderId="3" xfId="2" applyNumberFormat="1" applyFont="1" applyFill="1" applyBorder="1" applyAlignment="1">
      <alignment horizontal="left" wrapText="1"/>
    </xf>
    <xf numFmtId="0" fontId="19" fillId="14" borderId="3" xfId="0" applyFont="1" applyFill="1" applyBorder="1"/>
    <xf numFmtId="0" fontId="21" fillId="14" borderId="3" xfId="3" applyFont="1" applyFill="1" applyBorder="1" applyAlignment="1">
      <alignment horizontal="left" vertical="top" wrapText="1"/>
    </xf>
    <xf numFmtId="0" fontId="22" fillId="0" borderId="3" xfId="3" applyFont="1" applyFill="1" applyBorder="1" applyAlignment="1">
      <alignment horizontal="left" vertical="top" wrapText="1"/>
    </xf>
    <xf numFmtId="0" fontId="23" fillId="4" borderId="3" xfId="3" applyFont="1" applyFill="1" applyBorder="1" applyAlignment="1">
      <alignment horizontal="left" vertical="top" wrapText="1"/>
    </xf>
    <xf numFmtId="0" fontId="12" fillId="15" borderId="3" xfId="0" applyFont="1" applyFill="1" applyBorder="1" applyAlignment="1">
      <alignment wrapText="1"/>
    </xf>
    <xf numFmtId="0" fontId="13" fillId="17" borderId="3" xfId="0" applyFont="1" applyFill="1" applyBorder="1" applyAlignment="1">
      <alignment horizontal="left" vertical="center"/>
    </xf>
    <xf numFmtId="0" fontId="13" fillId="14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52" fillId="4" borderId="3" xfId="0" applyFont="1" applyFill="1" applyBorder="1" applyAlignment="1">
      <alignment wrapText="1"/>
    </xf>
    <xf numFmtId="0" fontId="13" fillId="9" borderId="3" xfId="0" applyFont="1" applyFill="1" applyBorder="1"/>
    <xf numFmtId="0" fontId="26" fillId="9" borderId="3" xfId="0" applyFont="1" applyFill="1" applyBorder="1" applyAlignment="1">
      <alignment vertical="center" wrapText="1"/>
    </xf>
    <xf numFmtId="164" fontId="38" fillId="19" borderId="3" xfId="0" applyNumberFormat="1" applyFont="1" applyFill="1" applyBorder="1"/>
    <xf numFmtId="0" fontId="27" fillId="5" borderId="3" xfId="0" applyFont="1" applyFill="1" applyBorder="1" applyAlignment="1">
      <alignment horizontal="left" vertical="center" wrapText="1"/>
    </xf>
    <xf numFmtId="0" fontId="52" fillId="5" borderId="3" xfId="0" applyFont="1" applyFill="1" applyBorder="1" applyAlignment="1">
      <alignment wrapText="1"/>
    </xf>
    <xf numFmtId="0" fontId="36" fillId="5" borderId="3" xfId="0" applyFont="1" applyFill="1" applyBorder="1" applyAlignment="1">
      <alignment wrapText="1"/>
    </xf>
    <xf numFmtId="0" fontId="36" fillId="0" borderId="3" xfId="0" applyFont="1" applyBorder="1" applyAlignment="1">
      <alignment wrapText="1"/>
    </xf>
    <xf numFmtId="0" fontId="51" fillId="0" borderId="3" xfId="0" applyFont="1" applyBorder="1" applyAlignment="1">
      <alignment wrapText="1"/>
    </xf>
    <xf numFmtId="0" fontId="11" fillId="5" borderId="3" xfId="0" quotePrefix="1" applyFont="1" applyFill="1" applyBorder="1" applyAlignment="1">
      <alignment wrapText="1"/>
    </xf>
    <xf numFmtId="0" fontId="39" fillId="5" borderId="3" xfId="0" applyFont="1" applyFill="1" applyBorder="1" applyAlignment="1">
      <alignment wrapText="1"/>
    </xf>
    <xf numFmtId="0" fontId="44" fillId="5" borderId="3" xfId="0" applyFont="1" applyFill="1" applyBorder="1" applyAlignment="1">
      <alignment wrapText="1"/>
    </xf>
    <xf numFmtId="0" fontId="21" fillId="12" borderId="3" xfId="3" applyFont="1" applyFill="1" applyBorder="1" applyAlignment="1">
      <alignment horizontal="left" vertical="top"/>
    </xf>
    <xf numFmtId="0" fontId="28" fillId="14" borderId="3" xfId="3" applyFont="1" applyFill="1" applyBorder="1" applyAlignment="1">
      <alignment horizontal="left" vertical="center" wrapText="1"/>
    </xf>
    <xf numFmtId="0" fontId="22" fillId="0" borderId="3" xfId="3" applyFont="1" applyFill="1" applyBorder="1" applyAlignment="1">
      <alignment horizontal="left" vertical="top"/>
    </xf>
    <xf numFmtId="0" fontId="21" fillId="12" borderId="3" xfId="3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21" fillId="12" borderId="3" xfId="3" applyFont="1" applyFill="1" applyBorder="1" applyAlignment="1">
      <alignment horizontal="left" vertical="center" wrapText="1"/>
    </xf>
    <xf numFmtId="0" fontId="47" fillId="3" borderId="3" xfId="3" applyFont="1" applyFill="1" applyBorder="1" applyAlignment="1">
      <alignment horizontal="left" vertical="center" wrapText="1"/>
    </xf>
    <xf numFmtId="0" fontId="49" fillId="5" borderId="3" xfId="3" applyFont="1" applyFill="1" applyBorder="1" applyAlignment="1">
      <alignment horizontal="left" vertical="center" wrapText="1"/>
    </xf>
    <xf numFmtId="0" fontId="23" fillId="3" borderId="3" xfId="3" applyFont="1" applyFill="1" applyBorder="1" applyAlignment="1">
      <alignment horizontal="left" vertical="center" wrapText="1"/>
    </xf>
    <xf numFmtId="0" fontId="15" fillId="0" borderId="3" xfId="3" applyFont="1" applyFill="1" applyBorder="1" applyAlignment="1">
      <alignment horizontal="left" vertical="center" wrapText="1"/>
    </xf>
    <xf numFmtId="0" fontId="31" fillId="10" borderId="3" xfId="3" applyFont="1" applyFill="1" applyBorder="1" applyAlignment="1">
      <alignment horizontal="left" vertical="center" wrapText="1"/>
    </xf>
    <xf numFmtId="0" fontId="44" fillId="5" borderId="3" xfId="3" applyFont="1" applyFill="1" applyBorder="1" applyAlignment="1">
      <alignment horizontal="left" vertical="center" wrapText="1"/>
    </xf>
    <xf numFmtId="0" fontId="15" fillId="0" borderId="3" xfId="3" applyFont="1" applyFill="1" applyBorder="1" applyAlignment="1">
      <alignment horizontal="left" vertical="top" wrapText="1"/>
    </xf>
    <xf numFmtId="0" fontId="47" fillId="10" borderId="3" xfId="3" applyFont="1" applyFill="1" applyBorder="1" applyAlignment="1">
      <alignment horizontal="left" vertical="top" wrapText="1"/>
    </xf>
    <xf numFmtId="0" fontId="22" fillId="5" borderId="3" xfId="3" applyFont="1" applyFill="1" applyBorder="1" applyAlignment="1">
      <alignment horizontal="left" vertical="top" wrapText="1"/>
    </xf>
    <xf numFmtId="164" fontId="37" fillId="16" borderId="3" xfId="0" applyNumberFormat="1" applyFont="1" applyFill="1" applyBorder="1" applyAlignment="1">
      <alignment horizontal="right" vertical="center"/>
    </xf>
    <xf numFmtId="0" fontId="61" fillId="0" borderId="0" xfId="4" applyFont="1" applyFill="1" applyAlignment="1" applyProtection="1">
      <alignment horizontal="center"/>
    </xf>
    <xf numFmtId="0" fontId="61" fillId="0" borderId="0" xfId="5" applyFont="1" applyBorder="1" applyAlignment="1">
      <alignment horizontal="left" wrapText="1"/>
    </xf>
    <xf numFmtId="0" fontId="64" fillId="0" borderId="3" xfId="0" applyFont="1" applyFill="1" applyBorder="1" applyAlignment="1" applyProtection="1">
      <alignment horizontal="center" vertical="center" wrapText="1"/>
    </xf>
    <xf numFmtId="0" fontId="61" fillId="0" borderId="3" xfId="5" applyFont="1" applyBorder="1" applyAlignment="1">
      <alignment horizontal="center" wrapText="1"/>
    </xf>
    <xf numFmtId="0" fontId="60" fillId="0" borderId="5" xfId="0" applyFon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3" xfId="0" applyBorder="1"/>
    <xf numFmtId="4" fontId="0" fillId="0" borderId="3" xfId="0" applyNumberFormat="1" applyBorder="1"/>
    <xf numFmtId="4" fontId="65" fillId="0" borderId="3" xfId="0" applyNumberFormat="1" applyFont="1" applyBorder="1"/>
    <xf numFmtId="0" fontId="4" fillId="4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8" fillId="7" borderId="0" xfId="0" applyFont="1" applyFill="1" applyAlignment="1">
      <alignment horizontal="left" vertical="center" wrapText="1"/>
    </xf>
    <xf numFmtId="0" fontId="3" fillId="2" borderId="2" xfId="1" applyFont="1" applyBorder="1" applyAlignment="1">
      <alignment horizontal="center" vertical="center" wrapText="1"/>
    </xf>
    <xf numFmtId="0" fontId="3" fillId="2" borderId="0" xfId="1" applyFont="1" applyBorder="1" applyAlignment="1">
      <alignment horizontal="center" vertical="center" wrapText="1"/>
    </xf>
    <xf numFmtId="0" fontId="4" fillId="6" borderId="0" xfId="0" applyFont="1" applyFill="1" applyAlignment="1">
      <alignment horizontal="left" vertical="center" wrapText="1"/>
    </xf>
    <xf numFmtId="0" fontId="57" fillId="10" borderId="9" xfId="0" applyFont="1" applyFill="1" applyBorder="1" applyAlignment="1">
      <alignment horizontal="center" vertical="center" wrapText="1"/>
    </xf>
    <xf numFmtId="0" fontId="57" fillId="10" borderId="10" xfId="0" applyFont="1" applyFill="1" applyBorder="1" applyAlignment="1">
      <alignment horizontal="center" vertical="center" wrapText="1"/>
    </xf>
    <xf numFmtId="0" fontId="58" fillId="21" borderId="11" xfId="0" applyFont="1" applyFill="1" applyBorder="1" applyAlignment="1">
      <alignment horizontal="center" vertical="center" wrapText="1"/>
    </xf>
    <xf numFmtId="0" fontId="58" fillId="21" borderId="12" xfId="0" applyFont="1" applyFill="1" applyBorder="1" applyAlignment="1">
      <alignment horizontal="center" vertical="center" wrapText="1"/>
    </xf>
    <xf numFmtId="4" fontId="63" fillId="0" borderId="0" xfId="5" applyNumberFormat="1" applyFont="1" applyAlignment="1">
      <alignment horizontal="center" wrapText="1"/>
    </xf>
    <xf numFmtId="0" fontId="12" fillId="20" borderId="0" xfId="0" applyFont="1" applyFill="1" applyAlignment="1">
      <alignment horizontal="left"/>
    </xf>
    <xf numFmtId="0" fontId="34" fillId="16" borderId="0" xfId="0" applyFont="1" applyFill="1" applyAlignment="1">
      <alignment horizontal="left" vertical="center"/>
    </xf>
    <xf numFmtId="0" fontId="13" fillId="16" borderId="3" xfId="0" applyFont="1" applyFill="1" applyBorder="1" applyAlignment="1">
      <alignment horizontal="left"/>
    </xf>
    <xf numFmtId="0" fontId="13" fillId="16" borderId="3" xfId="0" applyFont="1" applyFill="1" applyBorder="1" applyAlignment="1">
      <alignment horizontal="left" vertical="center" wrapText="1"/>
    </xf>
    <xf numFmtId="0" fontId="32" fillId="8" borderId="0" xfId="0" applyFont="1" applyFill="1" applyAlignment="1">
      <alignment horizontal="left" vertical="center"/>
    </xf>
    <xf numFmtId="0" fontId="12" fillId="10" borderId="3" xfId="0" applyFont="1" applyFill="1" applyBorder="1" applyAlignment="1">
      <alignment horizontal="center" vertical="center" wrapText="1"/>
    </xf>
    <xf numFmtId="0" fontId="33" fillId="11" borderId="3" xfId="0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3" fillId="2" borderId="6" xfId="1" applyFont="1" applyBorder="1" applyAlignment="1">
      <alignment horizontal="center" vertical="center" wrapText="1"/>
    </xf>
    <xf numFmtId="0" fontId="3" fillId="2" borderId="7" xfId="1" applyFont="1" applyBorder="1" applyAlignment="1">
      <alignment horizontal="center" vertical="center" wrapText="1"/>
    </xf>
    <xf numFmtId="0" fontId="3" fillId="2" borderId="8" xfId="1" applyFont="1" applyBorder="1" applyAlignment="1">
      <alignment horizontal="center" vertical="center" wrapText="1"/>
    </xf>
  </cellXfs>
  <cellStyles count="6">
    <cellStyle name="Check Cell" xfId="1" builtinId="23"/>
    <cellStyle name="Normal" xfId="0" builtinId="0"/>
    <cellStyle name="Normal 2" xfId="3"/>
    <cellStyle name="Normal 26" xfId="4"/>
    <cellStyle name="Normal 31" xfId="5"/>
    <cellStyle name="Obično_Lis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6"/>
  <sheetViews>
    <sheetView topLeftCell="A52" workbookViewId="0">
      <selection activeCell="E81" sqref="E81"/>
    </sheetView>
  </sheetViews>
  <sheetFormatPr defaultRowHeight="12.75" x14ac:dyDescent="0.25"/>
  <cols>
    <col min="1" max="1" width="9.140625" style="1"/>
    <col min="2" max="2" width="15" style="1" customWidth="1"/>
    <col min="3" max="3" width="61" style="4" customWidth="1"/>
    <col min="4" max="6" width="16.85546875" style="5" customWidth="1"/>
    <col min="7" max="8" width="9.140625" style="1"/>
    <col min="9" max="9" width="10.28515625" style="1" bestFit="1" customWidth="1"/>
    <col min="10" max="16384" width="9.140625" style="1"/>
  </cols>
  <sheetData>
    <row r="2" spans="2:9" ht="43.5" customHeight="1" x14ac:dyDescent="0.25">
      <c r="B2" s="320" t="s">
        <v>351</v>
      </c>
      <c r="C2" s="321"/>
      <c r="D2" s="321"/>
      <c r="E2" s="321"/>
      <c r="F2" s="321"/>
    </row>
    <row r="4" spans="2:9" ht="38.25" customHeight="1" x14ac:dyDescent="0.25">
      <c r="B4" s="35" t="s">
        <v>0</v>
      </c>
      <c r="C4" s="35" t="s">
        <v>1</v>
      </c>
      <c r="D4" s="36" t="s">
        <v>49</v>
      </c>
      <c r="E4" s="36" t="s">
        <v>352</v>
      </c>
      <c r="F4" s="36" t="s">
        <v>341</v>
      </c>
    </row>
    <row r="5" spans="2:9" x14ac:dyDescent="0.25">
      <c r="B5" s="1">
        <v>1</v>
      </c>
      <c r="C5" s="1">
        <v>2</v>
      </c>
      <c r="D5" s="2">
        <v>3</v>
      </c>
      <c r="E5" s="2">
        <v>4</v>
      </c>
      <c r="F5" s="2">
        <v>5</v>
      </c>
    </row>
    <row r="6" spans="2:9" ht="14.25" x14ac:dyDescent="0.25">
      <c r="B6" s="317" t="s">
        <v>2</v>
      </c>
      <c r="C6" s="317"/>
      <c r="D6" s="3">
        <f>D8+D11+D13+D15</f>
        <v>2017500</v>
      </c>
      <c r="E6" s="3">
        <f>E8+E11+E14+E15</f>
        <v>2111298</v>
      </c>
      <c r="F6" s="3">
        <f>E6/D6*100</f>
        <v>104.64921933085503</v>
      </c>
    </row>
    <row r="7" spans="2:9" ht="14.25" x14ac:dyDescent="0.25">
      <c r="C7" s="4" t="s">
        <v>3</v>
      </c>
      <c r="E7" s="37"/>
    </row>
    <row r="8" spans="2:9" ht="14.25" x14ac:dyDescent="0.25">
      <c r="B8" s="1">
        <v>713</v>
      </c>
      <c r="C8" s="4" t="s">
        <v>4</v>
      </c>
      <c r="D8" s="5">
        <f>D9+D10</f>
        <v>304000</v>
      </c>
      <c r="E8" s="38">
        <f>E9+E10</f>
        <v>311000</v>
      </c>
      <c r="F8" s="7">
        <f>E8/D8*100</f>
        <v>102.30263157894737</v>
      </c>
    </row>
    <row r="9" spans="2:9" s="8" customFormat="1" ht="14.25" x14ac:dyDescent="0.25">
      <c r="B9" s="1"/>
      <c r="C9" s="8" t="s">
        <v>5</v>
      </c>
      <c r="D9" s="7">
        <v>14000</v>
      </c>
      <c r="E9" s="37">
        <v>11000</v>
      </c>
      <c r="F9" s="7">
        <f t="shared" ref="F9:F15" si="0">E9/D9*100</f>
        <v>78.571428571428569</v>
      </c>
    </row>
    <row r="10" spans="2:9" s="8" customFormat="1" ht="14.25" x14ac:dyDescent="0.25">
      <c r="B10" s="1"/>
      <c r="C10" s="8" t="s">
        <v>6</v>
      </c>
      <c r="D10" s="7">
        <v>290000</v>
      </c>
      <c r="E10" s="37">
        <v>300000</v>
      </c>
      <c r="F10" s="7">
        <f t="shared" si="0"/>
        <v>103.44827586206897</v>
      </c>
    </row>
    <row r="11" spans="2:9" s="4" customFormat="1" ht="14.25" x14ac:dyDescent="0.25">
      <c r="B11" s="1">
        <v>714</v>
      </c>
      <c r="C11" s="4" t="s">
        <v>7</v>
      </c>
      <c r="D11" s="5">
        <f>D12</f>
        <v>29000</v>
      </c>
      <c r="E11" s="38">
        <f>E12</f>
        <v>31000</v>
      </c>
      <c r="F11" s="7">
        <f t="shared" si="0"/>
        <v>106.89655172413792</v>
      </c>
    </row>
    <row r="12" spans="2:9" s="9" customFormat="1" ht="14.25" x14ac:dyDescent="0.25">
      <c r="B12" s="1"/>
      <c r="C12" s="8" t="s">
        <v>8</v>
      </c>
      <c r="D12" s="7">
        <v>29000</v>
      </c>
      <c r="E12" s="37">
        <v>31000</v>
      </c>
      <c r="F12" s="7">
        <f t="shared" si="0"/>
        <v>106.89655172413792</v>
      </c>
    </row>
    <row r="13" spans="2:9" ht="14.25" x14ac:dyDescent="0.25">
      <c r="B13" s="1">
        <v>717</v>
      </c>
      <c r="C13" s="4" t="s">
        <v>9</v>
      </c>
      <c r="D13" s="5">
        <f>D14</f>
        <v>1684000</v>
      </c>
      <c r="E13" s="6">
        <f>E14</f>
        <v>1768798</v>
      </c>
      <c r="F13" s="7">
        <f t="shared" si="0"/>
        <v>105.0355106888361</v>
      </c>
    </row>
    <row r="14" spans="2:9" s="9" customFormat="1" ht="25.5" x14ac:dyDescent="0.25">
      <c r="B14" s="1"/>
      <c r="C14" s="8" t="s">
        <v>10</v>
      </c>
      <c r="D14" s="7">
        <v>1684000</v>
      </c>
      <c r="E14" s="167">
        <v>1768798</v>
      </c>
      <c r="F14" s="7">
        <f t="shared" si="0"/>
        <v>105.0355106888361</v>
      </c>
    </row>
    <row r="15" spans="2:9" ht="14.25" x14ac:dyDescent="0.25">
      <c r="B15" s="1">
        <v>719</v>
      </c>
      <c r="C15" s="4" t="s">
        <v>11</v>
      </c>
      <c r="D15" s="5">
        <v>500</v>
      </c>
      <c r="E15" s="38">
        <v>500</v>
      </c>
      <c r="F15" s="7">
        <f t="shared" si="0"/>
        <v>100</v>
      </c>
      <c r="I15" s="2"/>
    </row>
    <row r="16" spans="2:9" s="9" customFormat="1" ht="14.25" x14ac:dyDescent="0.25">
      <c r="C16" s="8"/>
      <c r="D16" s="7"/>
      <c r="E16" s="37"/>
      <c r="F16" s="7"/>
    </row>
    <row r="17" spans="2:6" s="9" customFormat="1" ht="14.25" x14ac:dyDescent="0.25">
      <c r="B17" s="317" t="s">
        <v>12</v>
      </c>
      <c r="C17" s="317"/>
      <c r="D17" s="3">
        <f>D19+D21+D44</f>
        <v>6815768</v>
      </c>
      <c r="E17" s="3">
        <f>E19+E21+E44</f>
        <v>6670500</v>
      </c>
      <c r="F17" s="10">
        <f>E17/D17*100</f>
        <v>97.868648111262004</v>
      </c>
    </row>
    <row r="18" spans="2:6" s="9" customFormat="1" ht="14.25" x14ac:dyDescent="0.25">
      <c r="C18" s="8"/>
      <c r="D18" s="7"/>
      <c r="E18" s="37"/>
      <c r="F18" s="7"/>
    </row>
    <row r="19" spans="2:6" s="11" customFormat="1" ht="14.25" x14ac:dyDescent="0.25">
      <c r="B19" s="11">
        <v>721</v>
      </c>
      <c r="C19" s="12" t="s">
        <v>13</v>
      </c>
      <c r="D19" s="13">
        <f>D20</f>
        <v>5000</v>
      </c>
      <c r="E19" s="38">
        <f>E20</f>
        <v>6000</v>
      </c>
      <c r="F19" s="7">
        <f>E19/D19*100</f>
        <v>120</v>
      </c>
    </row>
    <row r="20" spans="2:6" s="9" customFormat="1" ht="14.25" x14ac:dyDescent="0.25">
      <c r="C20" s="8" t="s">
        <v>14</v>
      </c>
      <c r="D20" s="7">
        <v>5000</v>
      </c>
      <c r="E20" s="37">
        <v>6000</v>
      </c>
      <c r="F20" s="7">
        <f t="shared" ref="F20:F45" si="1">E20/D20*100</f>
        <v>120</v>
      </c>
    </row>
    <row r="21" spans="2:6" s="11" customFormat="1" ht="14.25" x14ac:dyDescent="0.25">
      <c r="B21" s="11">
        <v>722</v>
      </c>
      <c r="C21" s="12" t="s">
        <v>15</v>
      </c>
      <c r="D21" s="13">
        <f>D22+D23+D29+D42</f>
        <v>6810268</v>
      </c>
      <c r="E21" s="38">
        <f>E22+E23+E29+E42</f>
        <v>6664200</v>
      </c>
      <c r="F21" s="7">
        <f t="shared" si="1"/>
        <v>97.855179854889712</v>
      </c>
    </row>
    <row r="22" spans="2:6" s="14" customFormat="1" ht="14.25" x14ac:dyDescent="0.25">
      <c r="B22" s="14">
        <v>7221</v>
      </c>
      <c r="C22" s="15" t="s">
        <v>16</v>
      </c>
      <c r="D22" s="16">
        <v>28000</v>
      </c>
      <c r="E22" s="38">
        <v>35000</v>
      </c>
      <c r="F22" s="7">
        <f t="shared" si="1"/>
        <v>125</v>
      </c>
    </row>
    <row r="23" spans="2:6" s="14" customFormat="1" ht="14.25" x14ac:dyDescent="0.25">
      <c r="B23" s="14">
        <v>7223</v>
      </c>
      <c r="C23" s="15" t="s">
        <v>17</v>
      </c>
      <c r="D23" s="16">
        <v>17000</v>
      </c>
      <c r="E23" s="38">
        <v>17000</v>
      </c>
      <c r="F23" s="7">
        <f t="shared" si="1"/>
        <v>100</v>
      </c>
    </row>
    <row r="24" spans="2:6" s="9" customFormat="1" ht="14.25" x14ac:dyDescent="0.25">
      <c r="C24" s="8" t="s">
        <v>18</v>
      </c>
      <c r="D24" s="7"/>
      <c r="E24" s="37"/>
      <c r="F24" s="7"/>
    </row>
    <row r="25" spans="2:6" s="9" customFormat="1" ht="14.25" x14ac:dyDescent="0.25">
      <c r="C25" s="8" t="s">
        <v>19</v>
      </c>
      <c r="D25" s="7"/>
      <c r="E25" s="37"/>
      <c r="F25" s="7"/>
    </row>
    <row r="26" spans="2:6" s="9" customFormat="1" ht="14.25" x14ac:dyDescent="0.25">
      <c r="C26" s="8" t="s">
        <v>20</v>
      </c>
      <c r="D26" s="7"/>
      <c r="E26" s="37"/>
      <c r="F26" s="7"/>
    </row>
    <row r="27" spans="2:6" s="9" customFormat="1" ht="14.25" x14ac:dyDescent="0.25">
      <c r="C27" s="8" t="s">
        <v>21</v>
      </c>
      <c r="D27" s="7"/>
      <c r="E27" s="37"/>
      <c r="F27" s="7"/>
    </row>
    <row r="28" spans="2:6" s="9" customFormat="1" ht="14.25" x14ac:dyDescent="0.25">
      <c r="C28" s="8" t="s">
        <v>22</v>
      </c>
      <c r="D28" s="7"/>
      <c r="E28" s="37"/>
      <c r="F28" s="7"/>
    </row>
    <row r="29" spans="2:6" s="14" customFormat="1" ht="14.25" x14ac:dyDescent="0.25">
      <c r="B29" s="14">
        <v>7224</v>
      </c>
      <c r="C29" s="15" t="s">
        <v>23</v>
      </c>
      <c r="D29" s="16">
        <f>D30+D31+D32+D33+D34+D35+D36+D37+D38+D39+D40+D41</f>
        <v>6763768</v>
      </c>
      <c r="E29" s="38">
        <f>E30+E31+E32+E33+E34+E35+E36+E37+E38+E39+E40+E41</f>
        <v>6611000</v>
      </c>
      <c r="F29" s="7">
        <f t="shared" si="1"/>
        <v>97.741377291474222</v>
      </c>
    </row>
    <row r="30" spans="2:6" s="9" customFormat="1" ht="14.25" x14ac:dyDescent="0.25">
      <c r="C30" s="8" t="s">
        <v>24</v>
      </c>
      <c r="D30" s="7">
        <v>0</v>
      </c>
      <c r="E30" s="37">
        <v>0</v>
      </c>
      <c r="F30" s="7"/>
    </row>
    <row r="31" spans="2:6" s="9" customFormat="1" ht="14.25" x14ac:dyDescent="0.25">
      <c r="C31" s="8" t="s">
        <v>25</v>
      </c>
      <c r="D31" s="7">
        <v>0</v>
      </c>
      <c r="E31" s="37">
        <v>0</v>
      </c>
      <c r="F31" s="7"/>
    </row>
    <row r="32" spans="2:6" s="9" customFormat="1" ht="25.5" x14ac:dyDescent="0.25">
      <c r="C32" s="8" t="s">
        <v>26</v>
      </c>
      <c r="D32" s="7">
        <v>4000</v>
      </c>
      <c r="E32" s="37">
        <v>4000</v>
      </c>
      <c r="F32" s="7">
        <f t="shared" si="1"/>
        <v>100</v>
      </c>
    </row>
    <row r="33" spans="2:6" s="9" customFormat="1" ht="14.25" x14ac:dyDescent="0.25">
      <c r="C33" s="8" t="s">
        <v>27</v>
      </c>
      <c r="D33" s="7">
        <v>7000</v>
      </c>
      <c r="E33" s="37">
        <v>5000</v>
      </c>
      <c r="F33" s="7">
        <f t="shared" si="1"/>
        <v>71.428571428571431</v>
      </c>
    </row>
    <row r="34" spans="2:6" s="9" customFormat="1" ht="14.25" x14ac:dyDescent="0.25">
      <c r="C34" s="8" t="s">
        <v>28</v>
      </c>
      <c r="D34" s="7">
        <v>12000</v>
      </c>
      <c r="E34" s="37">
        <v>11000</v>
      </c>
      <c r="F34" s="7">
        <f t="shared" si="1"/>
        <v>91.666666666666657</v>
      </c>
    </row>
    <row r="35" spans="2:6" s="9" customFormat="1" ht="14.25" x14ac:dyDescent="0.25">
      <c r="C35" s="8" t="s">
        <v>29</v>
      </c>
      <c r="D35" s="7">
        <v>27000</v>
      </c>
      <c r="E35" s="37">
        <v>25000</v>
      </c>
      <c r="F35" s="7">
        <f t="shared" si="1"/>
        <v>92.592592592592595</v>
      </c>
    </row>
    <row r="36" spans="2:6" s="9" customFormat="1" ht="14.25" x14ac:dyDescent="0.25">
      <c r="C36" s="8" t="s">
        <v>30</v>
      </c>
      <c r="D36" s="7">
        <v>500</v>
      </c>
      <c r="E36" s="37">
        <v>500</v>
      </c>
      <c r="F36" s="7">
        <f t="shared" si="1"/>
        <v>100</v>
      </c>
    </row>
    <row r="37" spans="2:6" s="9" customFormat="1" ht="14.25" x14ac:dyDescent="0.25">
      <c r="C37" s="8" t="s">
        <v>31</v>
      </c>
      <c r="D37" s="7">
        <v>38000</v>
      </c>
      <c r="E37" s="37">
        <v>25000</v>
      </c>
      <c r="F37" s="7">
        <f t="shared" si="1"/>
        <v>65.789473684210535</v>
      </c>
    </row>
    <row r="38" spans="2:6" s="9" customFormat="1" ht="25.5" x14ac:dyDescent="0.25">
      <c r="C38" s="8" t="s">
        <v>32</v>
      </c>
      <c r="D38" s="7">
        <f>5870000+69768</f>
        <v>5939768</v>
      </c>
      <c r="E38" s="37">
        <v>5900000</v>
      </c>
      <c r="F38" s="7">
        <f t="shared" si="1"/>
        <v>99.330478900859433</v>
      </c>
    </row>
    <row r="39" spans="2:6" s="9" customFormat="1" ht="14.25" x14ac:dyDescent="0.25">
      <c r="C39" s="8" t="s">
        <v>33</v>
      </c>
      <c r="D39" s="7">
        <v>500</v>
      </c>
      <c r="E39" s="37">
        <v>500</v>
      </c>
      <c r="F39" s="7">
        <f t="shared" si="1"/>
        <v>100</v>
      </c>
    </row>
    <row r="40" spans="2:6" s="9" customFormat="1" ht="14.25" x14ac:dyDescent="0.25">
      <c r="C40" s="8" t="s">
        <v>34</v>
      </c>
      <c r="D40" s="7">
        <v>170000</v>
      </c>
      <c r="E40" s="37">
        <v>130000</v>
      </c>
      <c r="F40" s="7">
        <f t="shared" si="1"/>
        <v>76.470588235294116</v>
      </c>
    </row>
    <row r="41" spans="2:6" s="9" customFormat="1" ht="14.25" x14ac:dyDescent="0.25">
      <c r="C41" s="8" t="s">
        <v>35</v>
      </c>
      <c r="D41" s="7">
        <v>565000</v>
      </c>
      <c r="E41" s="37">
        <v>510000</v>
      </c>
      <c r="F41" s="7">
        <f t="shared" si="1"/>
        <v>90.265486725663706</v>
      </c>
    </row>
    <row r="42" spans="2:6" s="14" customFormat="1" ht="14.25" x14ac:dyDescent="0.25">
      <c r="B42" s="14">
        <v>7225</v>
      </c>
      <c r="C42" s="17" t="s">
        <v>36</v>
      </c>
      <c r="D42" s="5">
        <f>D43</f>
        <v>1500</v>
      </c>
      <c r="E42" s="38">
        <f>E43</f>
        <v>1200</v>
      </c>
      <c r="F42" s="7">
        <f t="shared" si="1"/>
        <v>80</v>
      </c>
    </row>
    <row r="43" spans="2:6" s="9" customFormat="1" ht="14.25" x14ac:dyDescent="0.25">
      <c r="C43" s="8" t="s">
        <v>37</v>
      </c>
      <c r="D43" s="7">
        <v>1500</v>
      </c>
      <c r="E43" s="37">
        <v>1200</v>
      </c>
      <c r="F43" s="7">
        <f t="shared" si="1"/>
        <v>80</v>
      </c>
    </row>
    <row r="44" spans="2:6" s="11" customFormat="1" ht="14.25" x14ac:dyDescent="0.25">
      <c r="B44" s="11">
        <v>723</v>
      </c>
      <c r="C44" s="12" t="s">
        <v>38</v>
      </c>
      <c r="D44" s="13">
        <f>D45</f>
        <v>500</v>
      </c>
      <c r="E44" s="38">
        <f>E45</f>
        <v>300</v>
      </c>
      <c r="F44" s="7">
        <f t="shared" si="1"/>
        <v>60</v>
      </c>
    </row>
    <row r="45" spans="2:6" s="9" customFormat="1" ht="14.25" x14ac:dyDescent="0.25">
      <c r="C45" s="8" t="s">
        <v>39</v>
      </c>
      <c r="D45" s="7">
        <v>500</v>
      </c>
      <c r="E45" s="37">
        <v>300</v>
      </c>
      <c r="F45" s="7">
        <f t="shared" si="1"/>
        <v>60</v>
      </c>
    </row>
    <row r="46" spans="2:6" s="9" customFormat="1" ht="14.25" x14ac:dyDescent="0.25">
      <c r="C46" s="8"/>
      <c r="D46" s="7"/>
      <c r="E46" s="37"/>
      <c r="F46" s="7"/>
    </row>
    <row r="47" spans="2:6" s="9" customFormat="1" ht="14.25" x14ac:dyDescent="0.25">
      <c r="B47" s="317" t="s">
        <v>40</v>
      </c>
      <c r="C47" s="317"/>
      <c r="D47" s="3">
        <f>D49+D53</f>
        <v>134800</v>
      </c>
      <c r="E47" s="3">
        <f>E49+E53</f>
        <v>160000</v>
      </c>
      <c r="F47" s="10">
        <f>E47/D47*100</f>
        <v>118.69436201780414</v>
      </c>
    </row>
    <row r="48" spans="2:6" s="9" customFormat="1" ht="14.25" x14ac:dyDescent="0.25">
      <c r="C48" s="8"/>
      <c r="D48" s="7"/>
      <c r="E48" s="6"/>
      <c r="F48" s="7"/>
    </row>
    <row r="49" spans="2:6" s="9" customFormat="1" ht="15" customHeight="1" x14ac:dyDescent="0.25">
      <c r="B49" s="322" t="s">
        <v>41</v>
      </c>
      <c r="C49" s="322"/>
      <c r="D49" s="18">
        <f>D51</f>
        <v>20000</v>
      </c>
      <c r="E49" s="19">
        <f>E51:F51</f>
        <v>50000</v>
      </c>
      <c r="F49" s="20">
        <f>E49/D49*100</f>
        <v>250</v>
      </c>
    </row>
    <row r="50" spans="2:6" s="9" customFormat="1" ht="14.25" x14ac:dyDescent="0.25">
      <c r="C50" s="8"/>
      <c r="D50" s="7"/>
      <c r="E50" s="6"/>
      <c r="F50" s="7"/>
    </row>
    <row r="51" spans="2:6" ht="14.25" x14ac:dyDescent="0.25">
      <c r="B51" s="1">
        <v>731</v>
      </c>
      <c r="C51" s="4" t="s">
        <v>42</v>
      </c>
      <c r="D51" s="7">
        <v>20000</v>
      </c>
      <c r="E51" s="37">
        <v>50000</v>
      </c>
      <c r="F51" s="7">
        <f t="shared" ref="F51:F55" si="2">E51/D51*100</f>
        <v>250</v>
      </c>
    </row>
    <row r="52" spans="2:6" s="9" customFormat="1" ht="14.25" x14ac:dyDescent="0.25">
      <c r="C52" s="8"/>
      <c r="D52" s="7"/>
      <c r="E52" s="6"/>
      <c r="F52" s="7"/>
    </row>
    <row r="53" spans="2:6" s="9" customFormat="1" ht="14.25" x14ac:dyDescent="0.25">
      <c r="B53" s="322" t="s">
        <v>43</v>
      </c>
      <c r="C53" s="322"/>
      <c r="D53" s="18">
        <f>D55</f>
        <v>114800</v>
      </c>
      <c r="E53" s="19">
        <f>E55</f>
        <v>110000</v>
      </c>
      <c r="F53" s="20">
        <f t="shared" si="2"/>
        <v>95.818815331010455</v>
      </c>
    </row>
    <row r="54" spans="2:6" s="9" customFormat="1" ht="14.25" x14ac:dyDescent="0.25">
      <c r="C54" s="8"/>
      <c r="D54" s="7"/>
      <c r="E54" s="6"/>
      <c r="F54" s="7"/>
    </row>
    <row r="55" spans="2:6" s="9" customFormat="1" ht="25.5" x14ac:dyDescent="0.25">
      <c r="B55" s="1">
        <v>781</v>
      </c>
      <c r="C55" s="4" t="s">
        <v>44</v>
      </c>
      <c r="D55" s="7">
        <v>114800</v>
      </c>
      <c r="E55" s="37">
        <v>110000</v>
      </c>
      <c r="F55" s="7">
        <f t="shared" si="2"/>
        <v>95.818815331010455</v>
      </c>
    </row>
    <row r="56" spans="2:6" s="9" customFormat="1" ht="14.25" x14ac:dyDescent="0.25">
      <c r="C56" s="8"/>
      <c r="D56" s="7"/>
      <c r="E56" s="6"/>
      <c r="F56" s="7"/>
    </row>
    <row r="57" spans="2:6" s="9" customFormat="1" ht="15.75" x14ac:dyDescent="0.25">
      <c r="B57" s="317" t="s">
        <v>45</v>
      </c>
      <c r="C57" s="317"/>
      <c r="D57" s="21">
        <f>D59</f>
        <v>0</v>
      </c>
      <c r="E57" s="3">
        <f>E59</f>
        <v>50000</v>
      </c>
      <c r="F57" s="10"/>
    </row>
    <row r="58" spans="2:6" s="24" customFormat="1" ht="14.25" x14ac:dyDescent="0.25">
      <c r="B58" s="22"/>
      <c r="C58" s="22"/>
      <c r="D58" s="23"/>
      <c r="E58" s="6"/>
      <c r="F58" s="7"/>
    </row>
    <row r="59" spans="2:6" s="24" customFormat="1" ht="14.25" x14ac:dyDescent="0.25">
      <c r="B59" s="25">
        <v>813</v>
      </c>
      <c r="C59" s="22" t="s">
        <v>46</v>
      </c>
      <c r="D59" s="23">
        <f>D60</f>
        <v>0</v>
      </c>
      <c r="E59" s="6">
        <f>E60</f>
        <v>50000</v>
      </c>
      <c r="F59" s="7"/>
    </row>
    <row r="60" spans="2:6" s="24" customFormat="1" ht="14.25" x14ac:dyDescent="0.25">
      <c r="B60" s="22"/>
      <c r="C60" s="26" t="s">
        <v>183</v>
      </c>
      <c r="D60" s="27">
        <v>0</v>
      </c>
      <c r="E60" s="37">
        <v>50000</v>
      </c>
      <c r="F60" s="7"/>
    </row>
    <row r="61" spans="2:6" s="24" customFormat="1" ht="14.25" x14ac:dyDescent="0.25">
      <c r="B61" s="22"/>
      <c r="C61" s="22"/>
      <c r="D61" s="23"/>
      <c r="E61" s="6"/>
      <c r="F61" s="7"/>
    </row>
    <row r="62" spans="2:6" s="24" customFormat="1" ht="14.25" x14ac:dyDescent="0.25">
      <c r="B62" s="318" t="s">
        <v>47</v>
      </c>
      <c r="C62" s="318"/>
      <c r="D62" s="28">
        <v>744129</v>
      </c>
      <c r="E62" s="29">
        <v>0</v>
      </c>
      <c r="F62" s="30"/>
    </row>
    <row r="63" spans="2:6" s="9" customFormat="1" ht="14.25" x14ac:dyDescent="0.25">
      <c r="C63" s="8"/>
      <c r="D63" s="7"/>
      <c r="E63" s="6"/>
      <c r="F63" s="7"/>
    </row>
    <row r="64" spans="2:6" s="34" customFormat="1" ht="15.75" x14ac:dyDescent="0.25">
      <c r="B64" s="319" t="s">
        <v>48</v>
      </c>
      <c r="C64" s="319"/>
      <c r="D64" s="31">
        <f>D57+D47+D17+D6+D62</f>
        <v>9712197</v>
      </c>
      <c r="E64" s="32">
        <f>E57+E47+E17+E6</f>
        <v>8991798</v>
      </c>
      <c r="F64" s="33">
        <f>E64/D64*100</f>
        <v>92.582533076707563</v>
      </c>
    </row>
    <row r="65" spans="3:6" s="9" customFormat="1" x14ac:dyDescent="0.25">
      <c r="C65" s="8"/>
      <c r="D65" s="7"/>
      <c r="E65" s="7"/>
      <c r="F65" s="7"/>
    </row>
    <row r="66" spans="3:6" s="9" customFormat="1" x14ac:dyDescent="0.25">
      <c r="C66" s="8"/>
      <c r="D66" s="7"/>
      <c r="E66" s="7"/>
      <c r="F66" s="7"/>
    </row>
    <row r="67" spans="3:6" s="9" customFormat="1" x14ac:dyDescent="0.25">
      <c r="C67" s="8"/>
      <c r="D67" s="7"/>
      <c r="E67" s="7"/>
      <c r="F67" s="7"/>
    </row>
    <row r="68" spans="3:6" s="9" customFormat="1" x14ac:dyDescent="0.25">
      <c r="C68" s="8"/>
      <c r="D68" s="7"/>
      <c r="E68" s="7"/>
      <c r="F68" s="7"/>
    </row>
    <row r="69" spans="3:6" s="9" customFormat="1" x14ac:dyDescent="0.25">
      <c r="C69" s="8"/>
      <c r="D69" s="7"/>
      <c r="E69" s="7"/>
      <c r="F69" s="7"/>
    </row>
    <row r="70" spans="3:6" s="9" customFormat="1" x14ac:dyDescent="0.25">
      <c r="C70" s="8"/>
      <c r="D70" s="7"/>
      <c r="E70" s="7"/>
      <c r="F70" s="7"/>
    </row>
    <row r="71" spans="3:6" s="9" customFormat="1" x14ac:dyDescent="0.25">
      <c r="C71" s="8"/>
      <c r="D71" s="7"/>
      <c r="E71" s="7"/>
      <c r="F71" s="7"/>
    </row>
    <row r="72" spans="3:6" s="9" customFormat="1" x14ac:dyDescent="0.25">
      <c r="C72" s="8"/>
      <c r="D72" s="7"/>
      <c r="E72" s="7"/>
      <c r="F72" s="7"/>
    </row>
    <row r="73" spans="3:6" s="9" customFormat="1" x14ac:dyDescent="0.25">
      <c r="C73" s="8"/>
      <c r="D73" s="7"/>
      <c r="E73" s="7"/>
      <c r="F73" s="7"/>
    </row>
    <row r="74" spans="3:6" s="9" customFormat="1" x14ac:dyDescent="0.25">
      <c r="C74" s="8"/>
      <c r="D74" s="7"/>
      <c r="E74" s="7"/>
      <c r="F74" s="7"/>
    </row>
    <row r="75" spans="3:6" s="9" customFormat="1" x14ac:dyDescent="0.25">
      <c r="C75" s="8"/>
      <c r="D75" s="7"/>
      <c r="E75" s="7"/>
      <c r="F75" s="7"/>
    </row>
    <row r="76" spans="3:6" s="9" customFormat="1" x14ac:dyDescent="0.25">
      <c r="C76" s="8"/>
      <c r="D76" s="7"/>
      <c r="E76" s="7"/>
      <c r="F76" s="7"/>
    </row>
  </sheetData>
  <mergeCells count="9">
    <mergeCell ref="B57:C57"/>
    <mergeCell ref="B62:C62"/>
    <mergeCell ref="B64:C64"/>
    <mergeCell ref="B2:F2"/>
    <mergeCell ref="B6:C6"/>
    <mergeCell ref="B17:C17"/>
    <mergeCell ref="B47:C47"/>
    <mergeCell ref="B49:C49"/>
    <mergeCell ref="B53:C5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topLeftCell="A7" workbookViewId="0">
      <selection activeCell="G24" sqref="G24"/>
    </sheetView>
  </sheetViews>
  <sheetFormatPr defaultRowHeight="15" x14ac:dyDescent="0.25"/>
  <cols>
    <col min="4" max="4" width="56.5703125" customWidth="1"/>
    <col min="5" max="5" width="23.42578125" customWidth="1"/>
    <col min="7" max="7" width="9.5703125" bestFit="1" customWidth="1"/>
  </cols>
  <sheetData>
    <row r="2" spans="2:8" ht="15.75" thickBot="1" x14ac:dyDescent="0.3">
      <c r="B2" t="s">
        <v>348</v>
      </c>
    </row>
    <row r="3" spans="2:8" ht="15.75" x14ac:dyDescent="0.25">
      <c r="B3" s="323" t="s">
        <v>357</v>
      </c>
      <c r="C3" s="324"/>
      <c r="D3" s="324"/>
      <c r="E3" s="324"/>
    </row>
    <row r="4" spans="2:8" ht="22.5" x14ac:dyDescent="0.25">
      <c r="B4" s="325"/>
      <c r="C4" s="326"/>
      <c r="D4" s="233" t="s">
        <v>311</v>
      </c>
      <c r="E4" s="234" t="s">
        <v>358</v>
      </c>
    </row>
    <row r="5" spans="2:8" x14ac:dyDescent="0.25">
      <c r="B5" s="325">
        <v>1</v>
      </c>
      <c r="C5" s="326"/>
      <c r="D5" s="235">
        <v>2</v>
      </c>
      <c r="E5" s="236">
        <v>3</v>
      </c>
    </row>
    <row r="6" spans="2:8" x14ac:dyDescent="0.25">
      <c r="B6" s="237"/>
      <c r="C6" s="238" t="s">
        <v>312</v>
      </c>
      <c r="D6" s="239" t="s">
        <v>313</v>
      </c>
      <c r="E6" s="240">
        <f>'ОРГАНИЗАЦИОНА 2018 6'!E29+'ОРГАНИЗАЦИОНА 2018 6'!E35+'ОРГАНИЗАЦИОНА 2018 6'!E42+'ОРГАНИЗАЦИОНА 2018 6'!E45+'ОРГАНИЗАЦИОНА 2018 6'!E49+'ОРГАНИЗАЦИОНА 2018 6'!E98+'ОРГАНИЗАЦИОНА 2018 6'!E133+450000</f>
        <v>2098598</v>
      </c>
    </row>
    <row r="7" spans="2:8" x14ac:dyDescent="0.25">
      <c r="B7" s="237"/>
      <c r="C7" s="238" t="s">
        <v>314</v>
      </c>
      <c r="D7" s="239" t="s">
        <v>315</v>
      </c>
      <c r="E7" s="240">
        <v>0</v>
      </c>
      <c r="G7" s="245"/>
    </row>
    <row r="8" spans="2:8" x14ac:dyDescent="0.25">
      <c r="B8" s="237"/>
      <c r="C8" s="238" t="s">
        <v>316</v>
      </c>
      <c r="D8" s="239" t="s">
        <v>317</v>
      </c>
      <c r="E8" s="240">
        <f>'ОРГАНИЗАЦИОНА 2018 6'!E79+'ОРГАНИЗАЦИОНА 2018 6'!E87</f>
        <v>56500</v>
      </c>
    </row>
    <row r="9" spans="2:8" x14ac:dyDescent="0.25">
      <c r="B9" s="237"/>
      <c r="C9" s="238" t="s">
        <v>318</v>
      </c>
      <c r="D9" s="239" t="s">
        <v>319</v>
      </c>
      <c r="E9" s="240">
        <f>'ОРГАНИЗАЦИОНА 2018 6'!E47+'ОРГАНИЗАЦИОНА 2018 6'!E66+'ОРГАНИЗАЦИОНА 2018 6'!E77+'ОРГАНИЗАЦИОНА 2018 6'!E101+'ОРГАНИЗАЦИОНА 2018 6'!E111+'ОРГАНИЗАЦИОНА 2018 6'!E113+'ОРГАНИЗАЦИОНА 2018 6'!E139+'ОРГАНИЗАЦИОНА 2018 6'!E141+'ОРГАНИЗАЦИОНА 2018 6'!E149+'ОРГАНИЗАЦИОНА 2018 6'!E152+'ОРГАНИЗАЦИОНА 2018 6'!E171+'ОРГАНИЗАЦИОНА 2018 6'!E194+477000-120000</f>
        <v>1334300</v>
      </c>
    </row>
    <row r="10" spans="2:8" x14ac:dyDescent="0.25">
      <c r="B10" s="237"/>
      <c r="C10" s="238">
        <v>5</v>
      </c>
      <c r="D10" s="239" t="s">
        <v>320</v>
      </c>
      <c r="E10" s="240">
        <f>'ОРГАНИЗАЦИОНА 2018 6'!E227</f>
        <v>372000</v>
      </c>
    </row>
    <row r="11" spans="2:8" x14ac:dyDescent="0.25">
      <c r="B11" s="237"/>
      <c r="C11" s="238" t="s">
        <v>321</v>
      </c>
      <c r="D11" s="239" t="s">
        <v>322</v>
      </c>
      <c r="E11" s="240">
        <f>'ОРГАНИЗАЦИОНА 2018 6'!E239+'ОРГАНИЗАЦИОНА 2018 6'!E224+'ОРГАНИЗАЦИОНА 2018 6'!E218+'ОРГАНИЗАЦИОНА 2018 6'!E216+'ОРГАНИЗАЦИОНА 2018 6'!E241-30000</f>
        <v>3043000</v>
      </c>
    </row>
    <row r="12" spans="2:8" x14ac:dyDescent="0.25">
      <c r="B12" s="237"/>
      <c r="C12" s="238" t="s">
        <v>323</v>
      </c>
      <c r="D12" s="239" t="s">
        <v>324</v>
      </c>
      <c r="E12" s="240">
        <f>'ОРГАНИЗАЦИОНА 2018 6'!E191</f>
        <v>160000</v>
      </c>
      <c r="H12" s="245"/>
    </row>
    <row r="13" spans="2:8" x14ac:dyDescent="0.25">
      <c r="B13" s="237"/>
      <c r="C13" s="238" t="s">
        <v>325</v>
      </c>
      <c r="D13" s="239" t="s">
        <v>326</v>
      </c>
      <c r="E13" s="240">
        <f>'ОРГАНИЗАЦИОНА 2018 6'!E158+'ОРГАНИЗАЦИОНА 2018 6'!E165+'ОРГАНИЗАЦИОНА 2018 6'!E180+'ОРГАНИЗАЦИОНА 2018 6'!E195+'ОРГАНИЗАЦИОНА 2018 6'!E192+'ОРГАНИЗАЦИОНА 2018 6'!E190-20000</f>
        <v>540400</v>
      </c>
    </row>
    <row r="14" spans="2:8" x14ac:dyDescent="0.25">
      <c r="B14" s="237"/>
      <c r="C14" s="238" t="s">
        <v>327</v>
      </c>
      <c r="D14" s="239" t="s">
        <v>328</v>
      </c>
      <c r="E14" s="240">
        <f>'ОРГАНИЗАЦИОНА 2018 6'!E193</f>
        <v>122000</v>
      </c>
    </row>
    <row r="15" spans="2:8" x14ac:dyDescent="0.25">
      <c r="B15" s="237"/>
      <c r="C15" s="238">
        <v>10</v>
      </c>
      <c r="D15" s="239" t="s">
        <v>103</v>
      </c>
      <c r="E15" s="240">
        <f>'ОРГАНИЗАЦИОНА 2018 6'!E145+'ОРГАНИЗАЦИОНА 2018 6'!E67</f>
        <v>1100000</v>
      </c>
    </row>
    <row r="16" spans="2:8" ht="15.75" thickBot="1" x14ac:dyDescent="0.3">
      <c r="B16" s="241"/>
      <c r="C16" s="242"/>
      <c r="D16" s="243" t="s">
        <v>329</v>
      </c>
      <c r="E16" s="244">
        <f>SUM(E6:E15)</f>
        <v>8826798</v>
      </c>
    </row>
    <row r="17" spans="2:7" x14ac:dyDescent="0.25">
      <c r="E17" s="245"/>
    </row>
    <row r="19" spans="2:7" ht="15.75" x14ac:dyDescent="0.25">
      <c r="B19" s="308" t="s">
        <v>359</v>
      </c>
      <c r="C19" s="309"/>
      <c r="D19" s="327"/>
      <c r="E19" s="327"/>
    </row>
    <row r="20" spans="2:7" ht="31.5" x14ac:dyDescent="0.25">
      <c r="B20" s="310" t="s">
        <v>360</v>
      </c>
      <c r="C20" s="310" t="s">
        <v>361</v>
      </c>
      <c r="D20" s="311" t="s">
        <v>367</v>
      </c>
      <c r="E20" s="311" t="s">
        <v>368</v>
      </c>
      <c r="F20" s="253"/>
      <c r="G20" s="253"/>
    </row>
    <row r="21" spans="2:7" ht="15.75" x14ac:dyDescent="0.25">
      <c r="B21" s="312">
        <v>1</v>
      </c>
      <c r="C21" s="310">
        <v>2</v>
      </c>
      <c r="D21" s="310">
        <v>3</v>
      </c>
      <c r="E21" s="310">
        <v>4</v>
      </c>
      <c r="F21" s="253"/>
      <c r="G21" s="253"/>
    </row>
    <row r="22" spans="2:7" x14ac:dyDescent="0.25">
      <c r="B22" s="313" t="s">
        <v>362</v>
      </c>
      <c r="C22" s="314" t="s">
        <v>363</v>
      </c>
      <c r="D22" s="315"/>
      <c r="E22" s="315">
        <v>7040398</v>
      </c>
      <c r="F22" s="253"/>
      <c r="G22" s="253"/>
    </row>
    <row r="23" spans="2:7" x14ac:dyDescent="0.25">
      <c r="B23" s="313" t="s">
        <v>364</v>
      </c>
      <c r="C23" s="314" t="s">
        <v>365</v>
      </c>
      <c r="D23" s="315"/>
      <c r="E23" s="315">
        <f>E12+E14+E15+396400+3000</f>
        <v>1781400</v>
      </c>
      <c r="F23" s="253"/>
      <c r="G23" s="253"/>
    </row>
    <row r="24" spans="2:7" ht="31.5" x14ac:dyDescent="0.25">
      <c r="B24" s="314"/>
      <c r="C24" s="310" t="s">
        <v>366</v>
      </c>
      <c r="D24" s="316">
        <f>D22+D23</f>
        <v>0</v>
      </c>
      <c r="E24" s="316">
        <f t="shared" ref="E24" si="0">E22+E23</f>
        <v>8821798</v>
      </c>
      <c r="F24" s="253"/>
      <c r="G24" s="253"/>
    </row>
    <row r="25" spans="2:7" x14ac:dyDescent="0.25">
      <c r="B25" s="253"/>
      <c r="C25" s="253"/>
      <c r="D25" s="253"/>
      <c r="E25" s="253"/>
      <c r="F25" s="253"/>
      <c r="G25" s="253"/>
    </row>
  </sheetData>
  <mergeCells count="4">
    <mergeCell ref="B3:E3"/>
    <mergeCell ref="B4:C4"/>
    <mergeCell ref="B5:C5"/>
    <mergeCell ref="D19:E19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7"/>
  <sheetViews>
    <sheetView topLeftCell="A16" workbookViewId="0">
      <selection activeCell="C15" sqref="C15"/>
    </sheetView>
  </sheetViews>
  <sheetFormatPr defaultRowHeight="12.75" x14ac:dyDescent="0.25"/>
  <cols>
    <col min="1" max="1" width="9.140625" style="1"/>
    <col min="2" max="2" width="15" style="1" customWidth="1"/>
    <col min="3" max="3" width="47.28515625" style="4" customWidth="1"/>
    <col min="4" max="4" width="12.85546875" style="5" customWidth="1"/>
    <col min="5" max="6" width="12.7109375" style="5" customWidth="1"/>
    <col min="7" max="7" width="10.28515625" style="1" customWidth="1"/>
    <col min="8" max="16384" width="9.140625" style="1"/>
  </cols>
  <sheetData>
    <row r="2" spans="2:6" ht="43.5" customHeight="1" x14ac:dyDescent="0.25">
      <c r="B2" s="320" t="s">
        <v>355</v>
      </c>
      <c r="C2" s="321"/>
      <c r="D2" s="321"/>
      <c r="E2" s="321"/>
      <c r="F2" s="321"/>
    </row>
    <row r="4" spans="2:6" ht="25.5" x14ac:dyDescent="0.25">
      <c r="B4" s="173" t="s">
        <v>0</v>
      </c>
      <c r="C4" s="173" t="s">
        <v>1</v>
      </c>
      <c r="D4" s="174" t="s">
        <v>330</v>
      </c>
      <c r="E4" s="174" t="s">
        <v>356</v>
      </c>
      <c r="F4" s="174" t="s">
        <v>50</v>
      </c>
    </row>
    <row r="5" spans="2:6" x14ac:dyDescent="0.25">
      <c r="B5" s="1">
        <v>1</v>
      </c>
      <c r="C5" s="1">
        <v>2</v>
      </c>
      <c r="D5" s="2">
        <v>3</v>
      </c>
      <c r="E5" s="2">
        <v>4</v>
      </c>
      <c r="F5" s="2">
        <v>5</v>
      </c>
    </row>
    <row r="7" spans="2:6" x14ac:dyDescent="0.25">
      <c r="B7" s="175"/>
      <c r="C7" s="176" t="s">
        <v>331</v>
      </c>
      <c r="D7" s="177"/>
      <c r="E7" s="177"/>
      <c r="F7" s="177"/>
    </row>
    <row r="9" spans="2:6" x14ac:dyDescent="0.25">
      <c r="B9" s="317" t="s">
        <v>332</v>
      </c>
      <c r="C9" s="317"/>
      <c r="D9" s="179">
        <f>D11-D14</f>
        <v>0</v>
      </c>
      <c r="E9" s="179">
        <f>E11-E14</f>
        <v>0</v>
      </c>
      <c r="F9" s="179">
        <f>F11-F14</f>
        <v>0</v>
      </c>
    </row>
    <row r="11" spans="2:6" x14ac:dyDescent="0.25">
      <c r="B11" s="1">
        <v>911</v>
      </c>
      <c r="C11" s="4" t="s">
        <v>333</v>
      </c>
      <c r="D11" s="5">
        <v>0</v>
      </c>
      <c r="E11" s="5">
        <v>0</v>
      </c>
      <c r="F11" s="5">
        <v>0</v>
      </c>
    </row>
    <row r="12" spans="2:6" s="8" customFormat="1" ht="14.25" customHeight="1" x14ac:dyDescent="0.25">
      <c r="B12" s="196">
        <v>9114</v>
      </c>
      <c r="C12" s="197" t="s">
        <v>334</v>
      </c>
      <c r="D12" s="198">
        <v>0</v>
      </c>
      <c r="E12" s="198">
        <v>0</v>
      </c>
      <c r="F12" s="198">
        <v>0</v>
      </c>
    </row>
    <row r="13" spans="2:6" s="9" customFormat="1" x14ac:dyDescent="0.25">
      <c r="C13" s="8"/>
      <c r="D13" s="7"/>
      <c r="E13" s="7"/>
      <c r="F13" s="7"/>
    </row>
    <row r="14" spans="2:6" s="24" customFormat="1" ht="14.25" customHeight="1" x14ac:dyDescent="0.25">
      <c r="B14" s="229">
        <v>611</v>
      </c>
      <c r="C14" s="226" t="s">
        <v>335</v>
      </c>
      <c r="D14" s="23">
        <v>0</v>
      </c>
      <c r="E14" s="23">
        <v>0</v>
      </c>
      <c r="F14" s="23">
        <v>0</v>
      </c>
    </row>
    <row r="15" spans="2:6" s="196" customFormat="1" x14ac:dyDescent="0.25">
      <c r="B15" s="196">
        <v>6114</v>
      </c>
      <c r="C15" s="197" t="s">
        <v>336</v>
      </c>
      <c r="D15" s="198">
        <v>0</v>
      </c>
      <c r="E15" s="198">
        <v>0</v>
      </c>
      <c r="F15" s="198">
        <v>0</v>
      </c>
    </row>
    <row r="17" spans="2:6" s="9" customFormat="1" x14ac:dyDescent="0.25">
      <c r="B17" s="317" t="s">
        <v>270</v>
      </c>
      <c r="C17" s="317"/>
      <c r="D17" s="179">
        <f>D19-D22</f>
        <v>0</v>
      </c>
      <c r="E17" s="179">
        <f>E19-E22</f>
        <v>0</v>
      </c>
      <c r="F17" s="179">
        <f>F19-F22</f>
        <v>0</v>
      </c>
    </row>
    <row r="18" spans="2:6" s="9" customFormat="1" x14ac:dyDescent="0.25">
      <c r="C18" s="8"/>
      <c r="D18" s="7"/>
      <c r="E18" s="7"/>
      <c r="F18" s="7"/>
    </row>
    <row r="19" spans="2:6" x14ac:dyDescent="0.25">
      <c r="B19" s="1">
        <v>921</v>
      </c>
      <c r="C19" s="4" t="s">
        <v>337</v>
      </c>
      <c r="D19" s="5">
        <v>0</v>
      </c>
      <c r="E19" s="5">
        <v>0</v>
      </c>
      <c r="F19" s="5">
        <v>0</v>
      </c>
    </row>
    <row r="20" spans="2:6" s="9" customFormat="1" x14ac:dyDescent="0.25">
      <c r="B20" s="9">
        <v>9212</v>
      </c>
      <c r="C20" s="8" t="s">
        <v>338</v>
      </c>
      <c r="D20" s="7">
        <v>0</v>
      </c>
      <c r="E20" s="7">
        <v>0</v>
      </c>
      <c r="F20" s="7">
        <v>0</v>
      </c>
    </row>
    <row r="21" spans="2:6" s="9" customFormat="1" x14ac:dyDescent="0.25">
      <c r="C21" s="8"/>
      <c r="D21" s="7"/>
      <c r="E21" s="7"/>
      <c r="F21" s="7"/>
    </row>
    <row r="22" spans="2:6" s="25" customFormat="1" x14ac:dyDescent="0.25">
      <c r="B22" s="25">
        <v>621</v>
      </c>
      <c r="C22" s="22" t="s">
        <v>339</v>
      </c>
      <c r="D22" s="23">
        <v>0</v>
      </c>
      <c r="E22" s="23">
        <v>0</v>
      </c>
      <c r="F22" s="23">
        <v>0</v>
      </c>
    </row>
    <row r="23" spans="2:6" s="24" customFormat="1" x14ac:dyDescent="0.25">
      <c r="B23" s="24">
        <v>6219</v>
      </c>
      <c r="C23" s="26" t="s">
        <v>340</v>
      </c>
      <c r="D23" s="27">
        <v>0</v>
      </c>
      <c r="E23" s="27">
        <v>0</v>
      </c>
      <c r="F23" s="27">
        <v>0</v>
      </c>
    </row>
    <row r="24" spans="2:6" s="246" customFormat="1" x14ac:dyDescent="0.25">
      <c r="D24" s="23"/>
      <c r="E24" s="23"/>
      <c r="F24" s="23"/>
    </row>
    <row r="25" spans="2:6" s="246" customFormat="1" x14ac:dyDescent="0.25">
      <c r="D25" s="23"/>
      <c r="E25" s="23"/>
      <c r="F25" s="23"/>
    </row>
    <row r="26" spans="2:6" s="246" customFormat="1" x14ac:dyDescent="0.25">
      <c r="D26" s="23"/>
      <c r="E26" s="23"/>
      <c r="F26" s="23"/>
    </row>
    <row r="27" spans="2:6" s="246" customFormat="1" x14ac:dyDescent="0.25">
      <c r="D27" s="23"/>
      <c r="E27" s="23"/>
      <c r="F27" s="23"/>
    </row>
    <row r="28" spans="2:6" s="246" customFormat="1" x14ac:dyDescent="0.25">
      <c r="D28" s="23"/>
      <c r="E28" s="23"/>
      <c r="F28" s="23"/>
    </row>
    <row r="29" spans="2:6" s="246" customFormat="1" x14ac:dyDescent="0.25">
      <c r="D29" s="23"/>
      <c r="E29" s="23"/>
      <c r="F29" s="23"/>
    </row>
    <row r="30" spans="2:6" s="246" customFormat="1" x14ac:dyDescent="0.25">
      <c r="D30" s="23"/>
      <c r="E30" s="23"/>
      <c r="F30" s="23"/>
    </row>
    <row r="31" spans="2:6" s="246" customFormat="1" x14ac:dyDescent="0.25">
      <c r="D31" s="23"/>
      <c r="E31" s="23"/>
      <c r="F31" s="23"/>
    </row>
    <row r="32" spans="2:6" s="246" customFormat="1" x14ac:dyDescent="0.25">
      <c r="D32" s="23"/>
      <c r="E32" s="23"/>
      <c r="F32" s="23"/>
    </row>
    <row r="33" spans="4:6" s="246" customFormat="1" x14ac:dyDescent="0.25">
      <c r="D33" s="23"/>
      <c r="E33" s="23"/>
      <c r="F33" s="23"/>
    </row>
    <row r="34" spans="4:6" s="246" customFormat="1" x14ac:dyDescent="0.25">
      <c r="D34" s="23"/>
      <c r="E34" s="23"/>
      <c r="F34" s="23"/>
    </row>
    <row r="35" spans="4:6" s="246" customFormat="1" x14ac:dyDescent="0.25">
      <c r="D35" s="23"/>
      <c r="E35" s="23"/>
      <c r="F35" s="23"/>
    </row>
    <row r="36" spans="4:6" s="246" customFormat="1" x14ac:dyDescent="0.25">
      <c r="D36" s="23"/>
      <c r="E36" s="23"/>
      <c r="F36" s="23"/>
    </row>
    <row r="37" spans="4:6" s="246" customFormat="1" x14ac:dyDescent="0.25">
      <c r="D37" s="23"/>
      <c r="E37" s="23"/>
      <c r="F37" s="23"/>
    </row>
    <row r="38" spans="4:6" s="246" customFormat="1" x14ac:dyDescent="0.25">
      <c r="D38" s="23"/>
      <c r="E38" s="23"/>
      <c r="F38" s="23"/>
    </row>
    <row r="39" spans="4:6" s="246" customFormat="1" x14ac:dyDescent="0.25">
      <c r="D39" s="23"/>
      <c r="E39" s="23"/>
      <c r="F39" s="23"/>
    </row>
    <row r="40" spans="4:6" s="246" customFormat="1" x14ac:dyDescent="0.25">
      <c r="D40" s="23"/>
      <c r="E40" s="23"/>
      <c r="F40" s="23"/>
    </row>
    <row r="41" spans="4:6" s="246" customFormat="1" x14ac:dyDescent="0.25">
      <c r="D41" s="23"/>
      <c r="E41" s="23"/>
      <c r="F41" s="23"/>
    </row>
    <row r="42" spans="4:6" s="246" customFormat="1" x14ac:dyDescent="0.25">
      <c r="D42" s="23"/>
      <c r="E42" s="23"/>
      <c r="F42" s="23"/>
    </row>
    <row r="43" spans="4:6" s="246" customFormat="1" x14ac:dyDescent="0.25">
      <c r="D43" s="23"/>
      <c r="E43" s="23"/>
      <c r="F43" s="23"/>
    </row>
    <row r="44" spans="4:6" s="246" customFormat="1" x14ac:dyDescent="0.25">
      <c r="D44" s="23"/>
      <c r="E44" s="23"/>
      <c r="F44" s="23"/>
    </row>
    <row r="45" spans="4:6" s="246" customFormat="1" x14ac:dyDescent="0.25">
      <c r="D45" s="23"/>
      <c r="E45" s="23"/>
      <c r="F45" s="23"/>
    </row>
    <row r="46" spans="4:6" s="246" customFormat="1" x14ac:dyDescent="0.25">
      <c r="D46" s="23"/>
      <c r="E46" s="23"/>
      <c r="F46" s="23"/>
    </row>
    <row r="47" spans="4:6" s="246" customFormat="1" x14ac:dyDescent="0.25">
      <c r="D47" s="23"/>
      <c r="E47" s="23"/>
      <c r="F47" s="23"/>
    </row>
    <row r="48" spans="4:6" s="246" customFormat="1" x14ac:dyDescent="0.25">
      <c r="D48" s="23"/>
      <c r="E48" s="23"/>
      <c r="F48" s="23"/>
    </row>
    <row r="49" spans="4:6" s="246" customFormat="1" x14ac:dyDescent="0.25">
      <c r="D49" s="23"/>
      <c r="E49" s="23"/>
      <c r="F49" s="23"/>
    </row>
    <row r="50" spans="4:6" s="246" customFormat="1" x14ac:dyDescent="0.25">
      <c r="D50" s="23"/>
      <c r="E50" s="23"/>
      <c r="F50" s="23"/>
    </row>
    <row r="51" spans="4:6" s="246" customFormat="1" x14ac:dyDescent="0.25">
      <c r="D51" s="23"/>
      <c r="E51" s="23"/>
      <c r="F51" s="23"/>
    </row>
    <row r="52" spans="4:6" s="246" customFormat="1" x14ac:dyDescent="0.25">
      <c r="D52" s="23"/>
      <c r="E52" s="23"/>
      <c r="F52" s="23"/>
    </row>
    <row r="53" spans="4:6" s="246" customFormat="1" x14ac:dyDescent="0.25">
      <c r="D53" s="23"/>
      <c r="E53" s="23"/>
      <c r="F53" s="23"/>
    </row>
    <row r="54" spans="4:6" s="246" customFormat="1" x14ac:dyDescent="0.25">
      <c r="D54" s="23"/>
      <c r="E54" s="23"/>
      <c r="F54" s="23"/>
    </row>
    <row r="55" spans="4:6" s="246" customFormat="1" x14ac:dyDescent="0.25">
      <c r="D55" s="23"/>
      <c r="E55" s="23"/>
      <c r="F55" s="23"/>
    </row>
    <row r="56" spans="4:6" s="246" customFormat="1" x14ac:dyDescent="0.25">
      <c r="D56" s="23"/>
      <c r="E56" s="23"/>
      <c r="F56" s="23"/>
    </row>
    <row r="57" spans="4:6" s="246" customFormat="1" x14ac:dyDescent="0.25">
      <c r="D57" s="23"/>
      <c r="E57" s="23"/>
      <c r="F57" s="23"/>
    </row>
  </sheetData>
  <mergeCells count="3">
    <mergeCell ref="B2:F2"/>
    <mergeCell ref="B9:C9"/>
    <mergeCell ref="B17:C17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1"/>
  <sheetViews>
    <sheetView tabSelected="1" view="pageBreakPreview" topLeftCell="A239" zoomScaleNormal="100" zoomScaleSheetLayoutView="100" workbookViewId="0">
      <selection activeCell="D245" sqref="D245"/>
    </sheetView>
  </sheetViews>
  <sheetFormatPr defaultRowHeight="15" x14ac:dyDescent="0.25"/>
  <cols>
    <col min="1" max="1" width="9.140625" style="39"/>
    <col min="2" max="3" width="9.42578125" style="40" customWidth="1"/>
    <col min="4" max="4" width="84.7109375" style="40" customWidth="1"/>
    <col min="5" max="5" width="27.5703125" style="103" customWidth="1"/>
    <col min="6" max="6" width="9.140625" style="112"/>
    <col min="7" max="16384" width="9.140625" style="40"/>
  </cols>
  <sheetData>
    <row r="2" spans="1:6" ht="45" customHeight="1" x14ac:dyDescent="0.25">
      <c r="B2" s="333" t="s">
        <v>369</v>
      </c>
      <c r="C2" s="333"/>
      <c r="D2" s="333"/>
      <c r="E2" s="333"/>
    </row>
    <row r="3" spans="1:6" s="102" customFormat="1" ht="15.75" x14ac:dyDescent="0.25">
      <c r="A3" s="101"/>
      <c r="B3" s="334" t="s">
        <v>0</v>
      </c>
      <c r="C3" s="334"/>
      <c r="D3" s="255" t="s">
        <v>1</v>
      </c>
      <c r="E3" s="113" t="s">
        <v>356</v>
      </c>
      <c r="F3" s="160"/>
    </row>
    <row r="4" spans="1:6" x14ac:dyDescent="0.25">
      <c r="B4" s="335">
        <v>1</v>
      </c>
      <c r="C4" s="335"/>
      <c r="D4" s="256">
        <v>2</v>
      </c>
      <c r="E4" s="114"/>
    </row>
    <row r="5" spans="1:6" ht="30" customHeight="1" x14ac:dyDescent="0.25">
      <c r="B5" s="42"/>
      <c r="C5" s="42"/>
      <c r="D5" s="257" t="s">
        <v>51</v>
      </c>
      <c r="E5" s="106"/>
    </row>
    <row r="6" spans="1:6" x14ac:dyDescent="0.25">
      <c r="B6" s="42"/>
      <c r="C6" s="42"/>
      <c r="D6" s="257" t="s">
        <v>52</v>
      </c>
      <c r="E6" s="106"/>
    </row>
    <row r="7" spans="1:6" x14ac:dyDescent="0.25">
      <c r="B7" s="66">
        <v>410000</v>
      </c>
      <c r="C7" s="43"/>
      <c r="D7" s="43" t="s">
        <v>53</v>
      </c>
      <c r="E7" s="115">
        <f>E8+E10+E12+E15+E18</f>
        <v>274500</v>
      </c>
    </row>
    <row r="8" spans="1:6" x14ac:dyDescent="0.25">
      <c r="B8" s="258">
        <v>412100</v>
      </c>
      <c r="C8" s="44"/>
      <c r="D8" s="44" t="s">
        <v>54</v>
      </c>
      <c r="E8" s="116">
        <f>E9</f>
        <v>3000</v>
      </c>
    </row>
    <row r="9" spans="1:6" ht="30" x14ac:dyDescent="0.25">
      <c r="B9" s="259"/>
      <c r="C9" s="42"/>
      <c r="D9" s="45" t="s">
        <v>55</v>
      </c>
      <c r="E9" s="117">
        <v>3000</v>
      </c>
    </row>
    <row r="10" spans="1:6" s="47" customFormat="1" x14ac:dyDescent="0.25">
      <c r="A10" s="46"/>
      <c r="B10" s="258">
        <v>412300</v>
      </c>
      <c r="C10" s="44"/>
      <c r="D10" s="44" t="s">
        <v>56</v>
      </c>
      <c r="E10" s="116">
        <f>E11</f>
        <v>3500</v>
      </c>
      <c r="F10" s="161"/>
    </row>
    <row r="11" spans="1:6" x14ac:dyDescent="0.25">
      <c r="B11" s="259"/>
      <c r="C11" s="42"/>
      <c r="D11" s="42" t="s">
        <v>57</v>
      </c>
      <c r="E11" s="117">
        <v>3500</v>
      </c>
    </row>
    <row r="12" spans="1:6" s="47" customFormat="1" x14ac:dyDescent="0.25">
      <c r="A12" s="46"/>
      <c r="B12" s="258">
        <v>412600</v>
      </c>
      <c r="C12" s="44"/>
      <c r="D12" s="44" t="s">
        <v>58</v>
      </c>
      <c r="E12" s="116">
        <f>E13+E14</f>
        <v>3000</v>
      </c>
      <c r="F12" s="161"/>
    </row>
    <row r="13" spans="1:6" x14ac:dyDescent="0.25">
      <c r="B13" s="259"/>
      <c r="C13" s="42"/>
      <c r="D13" s="42" t="s">
        <v>59</v>
      </c>
      <c r="E13" s="117">
        <v>1000</v>
      </c>
    </row>
    <row r="14" spans="1:6" x14ac:dyDescent="0.25">
      <c r="B14" s="259"/>
      <c r="C14" s="42"/>
      <c r="D14" s="42" t="s">
        <v>60</v>
      </c>
      <c r="E14" s="117">
        <v>2000</v>
      </c>
    </row>
    <row r="15" spans="1:6" s="47" customFormat="1" x14ac:dyDescent="0.25">
      <c r="A15" s="46"/>
      <c r="B15" s="258">
        <v>412700</v>
      </c>
      <c r="C15" s="44"/>
      <c r="D15" s="44" t="s">
        <v>61</v>
      </c>
      <c r="E15" s="116">
        <f>E16+E17</f>
        <v>8000</v>
      </c>
      <c r="F15" s="161"/>
    </row>
    <row r="16" spans="1:6" x14ac:dyDescent="0.25">
      <c r="B16" s="260"/>
      <c r="C16" s="48"/>
      <c r="D16" s="48" t="s">
        <v>62</v>
      </c>
      <c r="E16" s="117">
        <v>7000</v>
      </c>
    </row>
    <row r="17" spans="1:6" x14ac:dyDescent="0.25">
      <c r="B17" s="260"/>
      <c r="C17" s="48"/>
      <c r="D17" s="48" t="s">
        <v>63</v>
      </c>
      <c r="E17" s="117">
        <v>1000</v>
      </c>
    </row>
    <row r="18" spans="1:6" s="47" customFormat="1" x14ac:dyDescent="0.25">
      <c r="A18" s="46"/>
      <c r="B18" s="258">
        <v>412900</v>
      </c>
      <c r="C18" s="44"/>
      <c r="D18" s="44" t="s">
        <v>64</v>
      </c>
      <c r="E18" s="116">
        <f>SUM(E19:E25)</f>
        <v>257000</v>
      </c>
      <c r="F18" s="161"/>
    </row>
    <row r="19" spans="1:6" x14ac:dyDescent="0.25">
      <c r="B19" s="259"/>
      <c r="C19" s="42"/>
      <c r="D19" s="42" t="s">
        <v>65</v>
      </c>
      <c r="E19" s="117">
        <v>205000</v>
      </c>
    </row>
    <row r="20" spans="1:6" x14ac:dyDescent="0.25">
      <c r="B20" s="261"/>
      <c r="C20" s="156"/>
      <c r="D20" s="156" t="s">
        <v>184</v>
      </c>
      <c r="E20" s="157">
        <v>25000</v>
      </c>
    </row>
    <row r="21" spans="1:6" x14ac:dyDescent="0.25">
      <c r="B21" s="42"/>
      <c r="C21" s="42"/>
      <c r="D21" s="48" t="s">
        <v>66</v>
      </c>
      <c r="E21" s="117">
        <v>16000</v>
      </c>
    </row>
    <row r="22" spans="1:6" x14ac:dyDescent="0.25">
      <c r="B22" s="42"/>
      <c r="C22" s="42"/>
      <c r="D22" s="48" t="s">
        <v>67</v>
      </c>
      <c r="E22" s="117">
        <v>5000</v>
      </c>
    </row>
    <row r="23" spans="1:6" x14ac:dyDescent="0.25">
      <c r="B23" s="42"/>
      <c r="C23" s="42"/>
      <c r="D23" s="48" t="s">
        <v>68</v>
      </c>
      <c r="E23" s="117">
        <v>2000</v>
      </c>
    </row>
    <row r="24" spans="1:6" x14ac:dyDescent="0.25">
      <c r="B24" s="42"/>
      <c r="C24" s="42"/>
      <c r="D24" s="49" t="s">
        <v>69</v>
      </c>
      <c r="E24" s="117">
        <v>3000</v>
      </c>
    </row>
    <row r="25" spans="1:6" x14ac:dyDescent="0.25">
      <c r="B25" s="48"/>
      <c r="C25" s="48"/>
      <c r="D25" s="49" t="s">
        <v>70</v>
      </c>
      <c r="E25" s="117">
        <v>1000</v>
      </c>
    </row>
    <row r="26" spans="1:6" x14ac:dyDescent="0.25">
      <c r="B26" s="262">
        <v>510000</v>
      </c>
      <c r="C26" s="50"/>
      <c r="D26" s="50" t="s">
        <v>71</v>
      </c>
      <c r="E26" s="118">
        <f>E28</f>
        <v>30000</v>
      </c>
    </row>
    <row r="27" spans="1:6" x14ac:dyDescent="0.25">
      <c r="B27" s="42">
        <v>511300</v>
      </c>
      <c r="C27" s="42"/>
      <c r="D27" s="42" t="s">
        <v>72</v>
      </c>
      <c r="E27" s="117"/>
    </row>
    <row r="28" spans="1:6" x14ac:dyDescent="0.25">
      <c r="B28" s="42"/>
      <c r="C28" s="42"/>
      <c r="D28" s="42" t="s">
        <v>73</v>
      </c>
      <c r="E28" s="117">
        <v>30000</v>
      </c>
    </row>
    <row r="29" spans="1:6" x14ac:dyDescent="0.25">
      <c r="B29" s="331" t="s">
        <v>74</v>
      </c>
      <c r="C29" s="331"/>
      <c r="D29" s="331"/>
      <c r="E29" s="125">
        <f>E26+E7</f>
        <v>304500</v>
      </c>
    </row>
    <row r="30" spans="1:6" x14ac:dyDescent="0.25">
      <c r="B30" s="42"/>
      <c r="C30" s="42"/>
      <c r="D30" s="42"/>
      <c r="E30" s="106"/>
    </row>
    <row r="31" spans="1:6" x14ac:dyDescent="0.25">
      <c r="B31" s="42"/>
      <c r="C31" s="42"/>
      <c r="D31" s="42"/>
      <c r="E31" s="106"/>
    </row>
    <row r="32" spans="1:6" ht="31.5" customHeight="1" x14ac:dyDescent="0.25">
      <c r="B32" s="42"/>
      <c r="C32" s="42"/>
      <c r="D32" s="263" t="s">
        <v>75</v>
      </c>
      <c r="E32" s="106"/>
    </row>
    <row r="33" spans="2:5" x14ac:dyDescent="0.25">
      <c r="B33" s="42"/>
      <c r="C33" s="42"/>
      <c r="D33" s="263" t="s">
        <v>76</v>
      </c>
      <c r="E33" s="106"/>
    </row>
    <row r="34" spans="2:5" x14ac:dyDescent="0.25">
      <c r="B34" s="51">
        <v>410000</v>
      </c>
      <c r="C34" s="52"/>
      <c r="D34" s="264" t="s">
        <v>53</v>
      </c>
      <c r="E34" s="104">
        <f>E35+E42+E49+E64+E66+E67+E45+E47</f>
        <v>980070</v>
      </c>
    </row>
    <row r="35" spans="2:5" x14ac:dyDescent="0.25">
      <c r="B35" s="53">
        <v>412200</v>
      </c>
      <c r="C35" s="54"/>
      <c r="D35" s="265" t="s">
        <v>77</v>
      </c>
      <c r="E35" s="116">
        <f>E36+E37+E38+E39+E40+E41</f>
        <v>73070</v>
      </c>
    </row>
    <row r="36" spans="2:5" x14ac:dyDescent="0.25">
      <c r="B36" s="42"/>
      <c r="C36" s="42"/>
      <c r="D36" s="42" t="s">
        <v>78</v>
      </c>
      <c r="E36" s="106">
        <f>18070</f>
        <v>18070</v>
      </c>
    </row>
    <row r="37" spans="2:5" x14ac:dyDescent="0.25">
      <c r="B37" s="42"/>
      <c r="C37" s="42"/>
      <c r="D37" s="266" t="s">
        <v>79</v>
      </c>
      <c r="E37" s="106">
        <v>14000</v>
      </c>
    </row>
    <row r="38" spans="2:5" x14ac:dyDescent="0.25">
      <c r="B38" s="42"/>
      <c r="C38" s="42"/>
      <c r="D38" s="266" t="s">
        <v>80</v>
      </c>
      <c r="E38" s="106">
        <v>3000</v>
      </c>
    </row>
    <row r="39" spans="2:5" x14ac:dyDescent="0.25">
      <c r="B39" s="42"/>
      <c r="C39" s="42"/>
      <c r="D39" s="266" t="s">
        <v>81</v>
      </c>
      <c r="E39" s="106">
        <v>1000</v>
      </c>
    </row>
    <row r="40" spans="2:5" x14ac:dyDescent="0.25">
      <c r="B40" s="42"/>
      <c r="C40" s="42"/>
      <c r="D40" s="266" t="s">
        <v>82</v>
      </c>
      <c r="E40" s="106">
        <v>25000</v>
      </c>
    </row>
    <row r="41" spans="2:5" x14ac:dyDescent="0.25">
      <c r="B41" s="42"/>
      <c r="C41" s="42"/>
      <c r="D41" s="266" t="s">
        <v>83</v>
      </c>
      <c r="E41" s="106">
        <v>12000</v>
      </c>
    </row>
    <row r="42" spans="2:5" x14ac:dyDescent="0.25">
      <c r="B42" s="53">
        <v>412300</v>
      </c>
      <c r="C42" s="54"/>
      <c r="D42" s="267" t="s">
        <v>84</v>
      </c>
      <c r="E42" s="116">
        <f>E43+E44</f>
        <v>6000</v>
      </c>
    </row>
    <row r="43" spans="2:5" x14ac:dyDescent="0.25">
      <c r="B43" s="42"/>
      <c r="C43" s="42"/>
      <c r="D43" s="268" t="s">
        <v>85</v>
      </c>
      <c r="E43" s="106">
        <v>4500</v>
      </c>
    </row>
    <row r="44" spans="2:5" x14ac:dyDescent="0.25">
      <c r="B44" s="42"/>
      <c r="C44" s="42"/>
      <c r="D44" s="42" t="s">
        <v>86</v>
      </c>
      <c r="E44" s="106">
        <v>1500</v>
      </c>
    </row>
    <row r="45" spans="2:5" x14ac:dyDescent="0.25">
      <c r="B45" s="149">
        <v>412500</v>
      </c>
      <c r="C45" s="149"/>
      <c r="D45" s="149" t="s">
        <v>167</v>
      </c>
      <c r="E45" s="120">
        <f>E46</f>
        <v>5000</v>
      </c>
    </row>
    <row r="46" spans="2:5" x14ac:dyDescent="0.25">
      <c r="B46" s="42"/>
      <c r="C46" s="42"/>
      <c r="D46" s="42" t="s">
        <v>238</v>
      </c>
      <c r="E46" s="106">
        <v>5000</v>
      </c>
    </row>
    <row r="47" spans="2:5" x14ac:dyDescent="0.25">
      <c r="B47" s="149">
        <v>412600</v>
      </c>
      <c r="C47" s="149"/>
      <c r="D47" s="149" t="s">
        <v>239</v>
      </c>
      <c r="E47" s="120">
        <f>E48</f>
        <v>24000</v>
      </c>
    </row>
    <row r="48" spans="2:5" x14ac:dyDescent="0.25">
      <c r="B48" s="42"/>
      <c r="C48" s="42"/>
      <c r="D48" s="42" t="s">
        <v>240</v>
      </c>
      <c r="E48" s="106">
        <v>24000</v>
      </c>
    </row>
    <row r="49" spans="2:5" x14ac:dyDescent="0.25">
      <c r="B49" s="53">
        <v>412700</v>
      </c>
      <c r="C49" s="54"/>
      <c r="D49" s="54" t="s">
        <v>87</v>
      </c>
      <c r="E49" s="116">
        <f>SUM(E50:E63)</f>
        <v>95000</v>
      </c>
    </row>
    <row r="50" spans="2:5" x14ac:dyDescent="0.25">
      <c r="B50" s="42"/>
      <c r="C50" s="42"/>
      <c r="D50" s="266" t="s">
        <v>88</v>
      </c>
      <c r="E50" s="106">
        <v>8000</v>
      </c>
    </row>
    <row r="51" spans="2:5" x14ac:dyDescent="0.25">
      <c r="B51" s="42"/>
      <c r="C51" s="42"/>
      <c r="D51" s="268" t="s">
        <v>89</v>
      </c>
      <c r="E51" s="106">
        <v>3500</v>
      </c>
    </row>
    <row r="52" spans="2:5" x14ac:dyDescent="0.25">
      <c r="B52" s="42"/>
      <c r="C52" s="42"/>
      <c r="D52" s="266" t="s">
        <v>90</v>
      </c>
      <c r="E52" s="106">
        <v>5000</v>
      </c>
    </row>
    <row r="53" spans="2:5" x14ac:dyDescent="0.25">
      <c r="B53" s="42"/>
      <c r="C53" s="42"/>
      <c r="D53" s="266" t="s">
        <v>91</v>
      </c>
      <c r="E53" s="106">
        <v>1000</v>
      </c>
    </row>
    <row r="54" spans="2:5" x14ac:dyDescent="0.25">
      <c r="B54" s="42"/>
      <c r="C54" s="42"/>
      <c r="D54" s="266" t="s">
        <v>92</v>
      </c>
      <c r="E54" s="106">
        <v>40000</v>
      </c>
    </row>
    <row r="55" spans="2:5" x14ac:dyDescent="0.25">
      <c r="B55" s="42"/>
      <c r="C55" s="42"/>
      <c r="D55" s="266" t="s">
        <v>93</v>
      </c>
      <c r="E55" s="106">
        <v>5000</v>
      </c>
    </row>
    <row r="56" spans="2:5" x14ac:dyDescent="0.25">
      <c r="B56" s="42"/>
      <c r="C56" s="42"/>
      <c r="D56" s="266" t="s">
        <v>94</v>
      </c>
      <c r="E56" s="106">
        <v>6000</v>
      </c>
    </row>
    <row r="57" spans="2:5" x14ac:dyDescent="0.25">
      <c r="B57" s="42"/>
      <c r="C57" s="42"/>
      <c r="D57" s="266" t="s">
        <v>95</v>
      </c>
      <c r="E57" s="106">
        <v>2000</v>
      </c>
    </row>
    <row r="58" spans="2:5" x14ac:dyDescent="0.25">
      <c r="B58" s="42"/>
      <c r="C58" s="42"/>
      <c r="D58" s="266" t="s">
        <v>96</v>
      </c>
      <c r="E58" s="106">
        <v>500</v>
      </c>
    </row>
    <row r="59" spans="2:5" x14ac:dyDescent="0.25">
      <c r="B59" s="42"/>
      <c r="C59" s="42"/>
      <c r="D59" s="42" t="s">
        <v>97</v>
      </c>
      <c r="E59" s="106">
        <v>2000</v>
      </c>
    </row>
    <row r="60" spans="2:5" x14ac:dyDescent="0.25">
      <c r="B60" s="42"/>
      <c r="C60" s="42"/>
      <c r="D60" s="266" t="s">
        <v>98</v>
      </c>
      <c r="E60" s="106">
        <v>10000</v>
      </c>
    </row>
    <row r="61" spans="2:5" x14ac:dyDescent="0.25">
      <c r="B61" s="42"/>
      <c r="C61" s="42"/>
      <c r="D61" s="266" t="s">
        <v>99</v>
      </c>
      <c r="E61" s="106">
        <v>10000</v>
      </c>
    </row>
    <row r="62" spans="2:5" x14ac:dyDescent="0.25">
      <c r="B62" s="48"/>
      <c r="C62" s="48"/>
      <c r="D62" s="268" t="s">
        <v>100</v>
      </c>
      <c r="E62" s="106">
        <v>1000</v>
      </c>
    </row>
    <row r="63" spans="2:5" x14ac:dyDescent="0.25">
      <c r="B63" s="48"/>
      <c r="C63" s="48"/>
      <c r="D63" s="268" t="s">
        <v>63</v>
      </c>
      <c r="E63" s="106">
        <v>1000</v>
      </c>
    </row>
    <row r="64" spans="2:5" x14ac:dyDescent="0.25">
      <c r="B64" s="53">
        <v>412900</v>
      </c>
      <c r="C64" s="54"/>
      <c r="D64" s="54" t="s">
        <v>64</v>
      </c>
      <c r="E64" s="116">
        <f>2000</f>
        <v>2000</v>
      </c>
    </row>
    <row r="65" spans="2:5" x14ac:dyDescent="0.25">
      <c r="B65" s="42"/>
      <c r="C65" s="42"/>
      <c r="D65" s="42" t="s">
        <v>101</v>
      </c>
      <c r="E65" s="106">
        <v>2000</v>
      </c>
    </row>
    <row r="66" spans="2:5" x14ac:dyDescent="0.25">
      <c r="B66" s="55">
        <v>419000</v>
      </c>
      <c r="C66" s="56"/>
      <c r="D66" s="269" t="s">
        <v>102</v>
      </c>
      <c r="E66" s="120">
        <v>20000</v>
      </c>
    </row>
    <row r="67" spans="2:5" x14ac:dyDescent="0.25">
      <c r="B67" s="53">
        <v>416000</v>
      </c>
      <c r="C67" s="54"/>
      <c r="D67" s="270" t="s">
        <v>103</v>
      </c>
      <c r="E67" s="116">
        <f>SUM(E68:E76)</f>
        <v>755000</v>
      </c>
    </row>
    <row r="68" spans="2:5" ht="45" x14ac:dyDescent="0.25">
      <c r="B68" s="42"/>
      <c r="C68" s="42"/>
      <c r="D68" s="271" t="s">
        <v>104</v>
      </c>
      <c r="E68" s="106">
        <v>360000</v>
      </c>
    </row>
    <row r="69" spans="2:5" ht="30" x14ac:dyDescent="0.25">
      <c r="B69" s="42"/>
      <c r="C69" s="42"/>
      <c r="D69" s="271" t="s">
        <v>105</v>
      </c>
      <c r="E69" s="106">
        <v>190000</v>
      </c>
    </row>
    <row r="70" spans="2:5" x14ac:dyDescent="0.25">
      <c r="B70" s="42"/>
      <c r="C70" s="42"/>
      <c r="D70" s="271" t="s">
        <v>106</v>
      </c>
      <c r="E70" s="106">
        <v>6000</v>
      </c>
    </row>
    <row r="71" spans="2:5" x14ac:dyDescent="0.25">
      <c r="B71" s="42"/>
      <c r="C71" s="42"/>
      <c r="D71" s="271" t="s">
        <v>108</v>
      </c>
      <c r="E71" s="106">
        <v>120000</v>
      </c>
    </row>
    <row r="72" spans="2:5" x14ac:dyDescent="0.25">
      <c r="B72" s="42"/>
      <c r="C72" s="42"/>
      <c r="D72" s="271" t="s">
        <v>107</v>
      </c>
      <c r="E72" s="106">
        <v>23000</v>
      </c>
    </row>
    <row r="73" spans="2:5" x14ac:dyDescent="0.25">
      <c r="B73" s="42"/>
      <c r="C73" s="42"/>
      <c r="D73" s="271" t="s">
        <v>109</v>
      </c>
      <c r="E73" s="106">
        <v>33000</v>
      </c>
    </row>
    <row r="74" spans="2:5" x14ac:dyDescent="0.25">
      <c r="B74" s="42"/>
      <c r="C74" s="42"/>
      <c r="D74" s="271" t="s">
        <v>110</v>
      </c>
      <c r="E74" s="106">
        <v>2000</v>
      </c>
    </row>
    <row r="75" spans="2:5" x14ac:dyDescent="0.25">
      <c r="B75" s="42"/>
      <c r="C75" s="42"/>
      <c r="D75" s="271" t="s">
        <v>111</v>
      </c>
      <c r="E75" s="106">
        <v>1000</v>
      </c>
    </row>
    <row r="76" spans="2:5" ht="30" x14ac:dyDescent="0.25">
      <c r="B76" s="42"/>
      <c r="C76" s="42"/>
      <c r="D76" s="271" t="s">
        <v>243</v>
      </c>
      <c r="E76" s="106">
        <v>20000</v>
      </c>
    </row>
    <row r="77" spans="2:5" x14ac:dyDescent="0.25">
      <c r="B77" s="57">
        <v>510000</v>
      </c>
      <c r="C77" s="58"/>
      <c r="D77" s="272" t="s">
        <v>112</v>
      </c>
      <c r="E77" s="121">
        <f>E78</f>
        <v>23000</v>
      </c>
    </row>
    <row r="78" spans="2:5" x14ac:dyDescent="0.25">
      <c r="B78" s="48"/>
      <c r="C78" s="48"/>
      <c r="D78" s="271" t="s">
        <v>221</v>
      </c>
      <c r="E78" s="122">
        <v>23000</v>
      </c>
    </row>
    <row r="79" spans="2:5" x14ac:dyDescent="0.25">
      <c r="B79" s="59"/>
      <c r="C79" s="59"/>
      <c r="D79" s="59" t="s">
        <v>113</v>
      </c>
      <c r="E79" s="123">
        <f>E80+E84</f>
        <v>50000</v>
      </c>
    </row>
    <row r="80" spans="2:5" x14ac:dyDescent="0.25">
      <c r="B80" s="54">
        <v>412000</v>
      </c>
      <c r="C80" s="54"/>
      <c r="D80" s="54" t="s">
        <v>114</v>
      </c>
      <c r="E80" s="116">
        <f>E83+E82+E81</f>
        <v>4000</v>
      </c>
    </row>
    <row r="81" spans="1:8" x14ac:dyDescent="0.25">
      <c r="B81" s="60">
        <v>412600</v>
      </c>
      <c r="C81" s="61"/>
      <c r="D81" s="48" t="s">
        <v>58</v>
      </c>
      <c r="E81" s="122">
        <v>1000</v>
      </c>
    </row>
    <row r="82" spans="1:8" x14ac:dyDescent="0.25">
      <c r="B82" s="62">
        <v>412700</v>
      </c>
      <c r="C82" s="61"/>
      <c r="D82" s="48" t="s">
        <v>115</v>
      </c>
      <c r="E82" s="122">
        <v>2000</v>
      </c>
    </row>
    <row r="83" spans="1:8" ht="30" x14ac:dyDescent="0.25">
      <c r="B83" s="62">
        <v>412900</v>
      </c>
      <c r="C83" s="61"/>
      <c r="D83" s="49" t="s">
        <v>116</v>
      </c>
      <c r="E83" s="122">
        <v>1000</v>
      </c>
    </row>
    <row r="84" spans="1:8" x14ac:dyDescent="0.25">
      <c r="B84" s="50">
        <v>510000</v>
      </c>
      <c r="C84" s="50"/>
      <c r="D84" s="273" t="s">
        <v>117</v>
      </c>
      <c r="E84" s="124">
        <f>E85+E86</f>
        <v>46000</v>
      </c>
    </row>
    <row r="85" spans="1:8" x14ac:dyDescent="0.25">
      <c r="B85" s="42"/>
      <c r="C85" s="42"/>
      <c r="D85" s="42" t="s">
        <v>118</v>
      </c>
      <c r="E85" s="122">
        <f>15000+21000</f>
        <v>36000</v>
      </c>
    </row>
    <row r="86" spans="1:8" x14ac:dyDescent="0.25">
      <c r="B86" s="42"/>
      <c r="C86" s="42"/>
      <c r="D86" s="42" t="s">
        <v>185</v>
      </c>
      <c r="E86" s="122">
        <v>10000</v>
      </c>
    </row>
    <row r="87" spans="1:8" x14ac:dyDescent="0.25">
      <c r="B87" s="63"/>
      <c r="C87" s="63"/>
      <c r="D87" s="274" t="s">
        <v>119</v>
      </c>
      <c r="E87" s="123">
        <f>E88</f>
        <v>6500</v>
      </c>
    </row>
    <row r="88" spans="1:8" x14ac:dyDescent="0.25">
      <c r="B88" s="54">
        <v>412000</v>
      </c>
      <c r="C88" s="54"/>
      <c r="D88" s="275" t="s">
        <v>114</v>
      </c>
      <c r="E88" s="116">
        <f>E89+E90+E91+E92</f>
        <v>6500</v>
      </c>
    </row>
    <row r="89" spans="1:8" x14ac:dyDescent="0.25">
      <c r="B89" s="62">
        <v>412400</v>
      </c>
      <c r="C89" s="61"/>
      <c r="D89" s="276" t="s">
        <v>120</v>
      </c>
      <c r="E89" s="122">
        <v>2000</v>
      </c>
    </row>
    <row r="90" spans="1:8" s="65" customFormat="1" x14ac:dyDescent="0.25">
      <c r="A90" s="64"/>
      <c r="B90" s="60">
        <v>412600</v>
      </c>
      <c r="C90" s="48"/>
      <c r="D90" s="276" t="s">
        <v>58</v>
      </c>
      <c r="E90" s="122">
        <v>1500</v>
      </c>
      <c r="F90" s="112"/>
    </row>
    <row r="91" spans="1:8" x14ac:dyDescent="0.25">
      <c r="B91" s="60">
        <v>412700</v>
      </c>
      <c r="C91" s="48"/>
      <c r="D91" s="276" t="s">
        <v>115</v>
      </c>
      <c r="E91" s="122">
        <v>2000</v>
      </c>
    </row>
    <row r="92" spans="1:8" ht="30" x14ac:dyDescent="0.25">
      <c r="B92" s="60">
        <v>412900</v>
      </c>
      <c r="C92" s="48"/>
      <c r="D92" s="277" t="s">
        <v>116</v>
      </c>
      <c r="E92" s="122">
        <v>1000</v>
      </c>
      <c r="H92" s="41"/>
    </row>
    <row r="93" spans="1:8" x14ac:dyDescent="0.25">
      <c r="B93" s="331" t="s">
        <v>74</v>
      </c>
      <c r="C93" s="331"/>
      <c r="D93" s="331"/>
      <c r="E93" s="125">
        <f>E87+E79+E77+E34</f>
        <v>1059570</v>
      </c>
    </row>
    <row r="94" spans="1:8" x14ac:dyDescent="0.25">
      <c r="B94" s="42"/>
      <c r="C94" s="42"/>
      <c r="D94" s="42"/>
      <c r="E94" s="106"/>
      <c r="G94" s="41"/>
    </row>
    <row r="95" spans="1:8" x14ac:dyDescent="0.25">
      <c r="B95" s="42"/>
      <c r="C95" s="42"/>
      <c r="D95" s="278" t="s">
        <v>121</v>
      </c>
      <c r="E95" s="106"/>
    </row>
    <row r="96" spans="1:8" ht="36" customHeight="1" x14ac:dyDescent="0.25">
      <c r="B96" s="42"/>
      <c r="C96" s="42"/>
      <c r="D96" s="257" t="s">
        <v>122</v>
      </c>
      <c r="E96" s="106"/>
    </row>
    <row r="97" spans="1:6" x14ac:dyDescent="0.25">
      <c r="B97" s="66">
        <v>410000</v>
      </c>
      <c r="C97" s="43"/>
      <c r="D97" s="43" t="s">
        <v>53</v>
      </c>
      <c r="E97" s="115">
        <f>E98+E101</f>
        <v>1323828</v>
      </c>
    </row>
    <row r="98" spans="1:6" x14ac:dyDescent="0.25">
      <c r="B98" s="67">
        <v>411000</v>
      </c>
      <c r="C98" s="67"/>
      <c r="D98" s="67" t="s">
        <v>123</v>
      </c>
      <c r="E98" s="126">
        <f>E99+E100</f>
        <v>1012028</v>
      </c>
    </row>
    <row r="99" spans="1:6" x14ac:dyDescent="0.25">
      <c r="B99" s="42"/>
      <c r="C99" s="42"/>
      <c r="D99" s="42" t="s">
        <v>124</v>
      </c>
      <c r="E99" s="106">
        <f>880387+2364</f>
        <v>882751</v>
      </c>
    </row>
    <row r="100" spans="1:6" x14ac:dyDescent="0.25">
      <c r="B100" s="42"/>
      <c r="C100" s="42"/>
      <c r="D100" s="45" t="s">
        <v>125</v>
      </c>
      <c r="E100" s="106">
        <f>132277-3000</f>
        <v>129277</v>
      </c>
    </row>
    <row r="101" spans="1:6" ht="33.75" customHeight="1" x14ac:dyDescent="0.25">
      <c r="B101" s="68">
        <v>412000</v>
      </c>
      <c r="C101" s="69"/>
      <c r="D101" s="69" t="s">
        <v>114</v>
      </c>
      <c r="E101" s="127">
        <f>SUM(E102:E110)</f>
        <v>311800</v>
      </c>
    </row>
    <row r="102" spans="1:6" x14ac:dyDescent="0.25">
      <c r="B102" s="70">
        <v>412100</v>
      </c>
      <c r="C102" s="71"/>
      <c r="D102" s="277" t="s">
        <v>126</v>
      </c>
      <c r="E102" s="128">
        <v>175000</v>
      </c>
    </row>
    <row r="103" spans="1:6" s="65" customFormat="1" x14ac:dyDescent="0.25">
      <c r="A103" s="64"/>
      <c r="B103" s="72">
        <v>412300</v>
      </c>
      <c r="C103" s="42"/>
      <c r="D103" s="42" t="s">
        <v>127</v>
      </c>
      <c r="E103" s="128">
        <v>800</v>
      </c>
      <c r="F103" s="112"/>
    </row>
    <row r="104" spans="1:6" x14ac:dyDescent="0.25">
      <c r="B104" s="70">
        <v>412200</v>
      </c>
      <c r="C104" s="48"/>
      <c r="D104" s="48" t="s">
        <v>128</v>
      </c>
      <c r="E104" s="128">
        <v>5000</v>
      </c>
    </row>
    <row r="105" spans="1:6" x14ac:dyDescent="0.25">
      <c r="B105" s="70">
        <v>412300</v>
      </c>
      <c r="C105" s="48"/>
      <c r="D105" s="48" t="s">
        <v>237</v>
      </c>
      <c r="E105" s="128">
        <v>22000</v>
      </c>
    </row>
    <row r="106" spans="1:6" x14ac:dyDescent="0.25">
      <c r="B106" s="72">
        <v>412700</v>
      </c>
      <c r="C106" s="42"/>
      <c r="D106" s="45" t="s">
        <v>129</v>
      </c>
      <c r="E106" s="128">
        <v>40000</v>
      </c>
    </row>
    <row r="107" spans="1:6" x14ac:dyDescent="0.25">
      <c r="B107" s="72">
        <v>412900</v>
      </c>
      <c r="C107" s="42"/>
      <c r="D107" s="42" t="s">
        <v>130</v>
      </c>
      <c r="E107" s="128">
        <v>23000</v>
      </c>
    </row>
    <row r="108" spans="1:6" x14ac:dyDescent="0.25">
      <c r="B108" s="72"/>
      <c r="C108" s="42"/>
      <c r="D108" s="42" t="s">
        <v>131</v>
      </c>
      <c r="E108" s="128">
        <v>3000</v>
      </c>
    </row>
    <row r="109" spans="1:6" x14ac:dyDescent="0.25">
      <c r="B109" s="72"/>
      <c r="C109" s="42"/>
      <c r="D109" s="42" t="s">
        <v>132</v>
      </c>
      <c r="E109" s="128">
        <v>35000</v>
      </c>
    </row>
    <row r="110" spans="1:6" x14ac:dyDescent="0.25">
      <c r="B110" s="72"/>
      <c r="C110" s="42"/>
      <c r="D110" s="45" t="s">
        <v>133</v>
      </c>
      <c r="E110" s="128">
        <v>8000</v>
      </c>
    </row>
    <row r="111" spans="1:6" x14ac:dyDescent="0.25">
      <c r="B111" s="250">
        <v>480000</v>
      </c>
      <c r="C111" s="58"/>
      <c r="D111" s="279" t="s">
        <v>344</v>
      </c>
      <c r="E111" s="251">
        <f>E112</f>
        <v>7000</v>
      </c>
    </row>
    <row r="112" spans="1:6" x14ac:dyDescent="0.25">
      <c r="B112" s="72">
        <v>487000</v>
      </c>
      <c r="C112" s="42"/>
      <c r="D112" s="45" t="s">
        <v>345</v>
      </c>
      <c r="E112" s="128">
        <v>7000</v>
      </c>
    </row>
    <row r="113" spans="2:5" x14ac:dyDescent="0.25">
      <c r="B113" s="66">
        <v>510000</v>
      </c>
      <c r="C113" s="66"/>
      <c r="D113" s="66" t="s">
        <v>112</v>
      </c>
      <c r="E113" s="129">
        <f>E114+E119</f>
        <v>37000</v>
      </c>
    </row>
    <row r="114" spans="2:5" x14ac:dyDescent="0.25">
      <c r="B114" s="73"/>
      <c r="C114" s="73"/>
      <c r="D114" s="280" t="s">
        <v>134</v>
      </c>
      <c r="E114" s="119">
        <f>E115+E116+E117+E118</f>
        <v>27000</v>
      </c>
    </row>
    <row r="115" spans="2:5" x14ac:dyDescent="0.25">
      <c r="B115" s="42">
        <v>511300</v>
      </c>
      <c r="C115" s="42"/>
      <c r="D115" s="42" t="s">
        <v>135</v>
      </c>
      <c r="E115" s="106">
        <v>5000</v>
      </c>
    </row>
    <row r="116" spans="2:5" x14ac:dyDescent="0.25">
      <c r="B116" s="42">
        <v>511300</v>
      </c>
      <c r="C116" s="42"/>
      <c r="D116" s="42" t="s">
        <v>136</v>
      </c>
      <c r="E116" s="106">
        <v>6000</v>
      </c>
    </row>
    <row r="117" spans="2:5" x14ac:dyDescent="0.25">
      <c r="B117" s="48">
        <v>513000</v>
      </c>
      <c r="C117" s="48"/>
      <c r="D117" s="48" t="s">
        <v>137</v>
      </c>
      <c r="E117" s="106">
        <v>6000</v>
      </c>
    </row>
    <row r="118" spans="2:5" x14ac:dyDescent="0.25">
      <c r="B118" s="48">
        <v>511300</v>
      </c>
      <c r="C118" s="48"/>
      <c r="D118" s="48" t="s">
        <v>138</v>
      </c>
      <c r="E118" s="106">
        <v>10000</v>
      </c>
    </row>
    <row r="119" spans="2:5" x14ac:dyDescent="0.25">
      <c r="B119" s="74"/>
      <c r="C119" s="74"/>
      <c r="D119" s="281" t="s">
        <v>139</v>
      </c>
      <c r="E119" s="130">
        <f>E120</f>
        <v>10000</v>
      </c>
    </row>
    <row r="120" spans="2:5" x14ac:dyDescent="0.25">
      <c r="B120" s="42">
        <v>516100</v>
      </c>
      <c r="C120" s="42"/>
      <c r="D120" s="42" t="s">
        <v>140</v>
      </c>
      <c r="E120" s="106">
        <v>10000</v>
      </c>
    </row>
    <row r="121" spans="2:5" x14ac:dyDescent="0.25">
      <c r="B121" s="330" t="s">
        <v>74</v>
      </c>
      <c r="C121" s="330"/>
      <c r="D121" s="330"/>
      <c r="E121" s="131">
        <f>E113+E97+E111</f>
        <v>1367828</v>
      </c>
    </row>
    <row r="122" spans="2:5" x14ac:dyDescent="0.25">
      <c r="B122" s="42"/>
      <c r="C122" s="42"/>
      <c r="D122" s="42"/>
      <c r="E122" s="106"/>
    </row>
    <row r="123" spans="2:5" x14ac:dyDescent="0.25">
      <c r="B123" s="42"/>
      <c r="C123" s="42"/>
      <c r="D123" s="278" t="s">
        <v>141</v>
      </c>
      <c r="E123" s="106"/>
    </row>
    <row r="124" spans="2:5" x14ac:dyDescent="0.25">
      <c r="B124" s="42"/>
      <c r="C124" s="42"/>
      <c r="D124" s="257" t="s">
        <v>142</v>
      </c>
      <c r="E124" s="106"/>
    </row>
    <row r="125" spans="2:5" x14ac:dyDescent="0.25">
      <c r="B125" s="75">
        <v>410000</v>
      </c>
      <c r="C125" s="43"/>
      <c r="D125" s="43" t="s">
        <v>53</v>
      </c>
      <c r="E125" s="115">
        <f>E126+E130</f>
        <v>43000</v>
      </c>
    </row>
    <row r="126" spans="2:5" x14ac:dyDescent="0.25">
      <c r="B126" s="76">
        <v>412900</v>
      </c>
      <c r="C126" s="77"/>
      <c r="D126" s="77" t="s">
        <v>64</v>
      </c>
      <c r="E126" s="132">
        <f>E127+E128+E129</f>
        <v>28000</v>
      </c>
    </row>
    <row r="127" spans="2:5" x14ac:dyDescent="0.25">
      <c r="B127" s="42"/>
      <c r="C127" s="42"/>
      <c r="D127" s="42" t="s">
        <v>143</v>
      </c>
      <c r="E127" s="106">
        <v>7000</v>
      </c>
    </row>
    <row r="128" spans="2:5" x14ac:dyDescent="0.25">
      <c r="B128" s="42"/>
      <c r="C128" s="42"/>
      <c r="D128" s="42" t="s">
        <v>144</v>
      </c>
      <c r="E128" s="106">
        <v>9000</v>
      </c>
    </row>
    <row r="129" spans="2:8" x14ac:dyDescent="0.25">
      <c r="B129" s="42"/>
      <c r="C129" s="42"/>
      <c r="D129" s="42" t="s">
        <v>186</v>
      </c>
      <c r="E129" s="106">
        <v>12000</v>
      </c>
    </row>
    <row r="130" spans="2:8" x14ac:dyDescent="0.25">
      <c r="B130" s="76">
        <v>415200</v>
      </c>
      <c r="C130" s="77"/>
      <c r="D130" s="77" t="s">
        <v>145</v>
      </c>
      <c r="E130" s="132">
        <f>E131</f>
        <v>15000</v>
      </c>
    </row>
    <row r="131" spans="2:8" x14ac:dyDescent="0.25">
      <c r="B131" s="42"/>
      <c r="C131" s="42"/>
      <c r="D131" s="42" t="s">
        <v>146</v>
      </c>
      <c r="E131" s="106">
        <v>15000</v>
      </c>
    </row>
    <row r="132" spans="2:8" x14ac:dyDescent="0.25">
      <c r="B132" s="78" t="s">
        <v>147</v>
      </c>
      <c r="C132" s="78"/>
      <c r="D132" s="78" t="s">
        <v>148</v>
      </c>
      <c r="E132" s="282">
        <v>110000</v>
      </c>
    </row>
    <row r="133" spans="2:8" x14ac:dyDescent="0.25">
      <c r="B133" s="330" t="s">
        <v>74</v>
      </c>
      <c r="C133" s="330"/>
      <c r="D133" s="330"/>
      <c r="E133" s="125">
        <f>E132+E125</f>
        <v>153000</v>
      </c>
    </row>
    <row r="134" spans="2:8" x14ac:dyDescent="0.25">
      <c r="B134" s="42"/>
      <c r="C134" s="42"/>
      <c r="D134" s="42"/>
      <c r="E134" s="106"/>
    </row>
    <row r="135" spans="2:8" x14ac:dyDescent="0.25">
      <c r="B135" s="42"/>
      <c r="C135" s="42"/>
      <c r="D135" s="42"/>
      <c r="E135" s="106"/>
    </row>
    <row r="136" spans="2:8" ht="30" x14ac:dyDescent="0.25">
      <c r="B136" s="42"/>
      <c r="C136" s="42"/>
      <c r="D136" s="263" t="s">
        <v>149</v>
      </c>
      <c r="E136" s="106"/>
    </row>
    <row r="137" spans="2:8" ht="44.25" customHeight="1" x14ac:dyDescent="0.25">
      <c r="B137" s="42"/>
      <c r="C137" s="42"/>
      <c r="D137" s="263" t="s">
        <v>150</v>
      </c>
      <c r="E137" s="106"/>
    </row>
    <row r="138" spans="2:8" x14ac:dyDescent="0.25">
      <c r="B138" s="51">
        <v>410000</v>
      </c>
      <c r="C138" s="51"/>
      <c r="D138" s="51" t="s">
        <v>151</v>
      </c>
      <c r="E138" s="133">
        <f>E139+E141+E145+E147</f>
        <v>1941900</v>
      </c>
    </row>
    <row r="139" spans="2:8" x14ac:dyDescent="0.25">
      <c r="B139" s="79">
        <v>412000</v>
      </c>
      <c r="C139" s="80"/>
      <c r="D139" s="80" t="s">
        <v>114</v>
      </c>
      <c r="E139" s="134">
        <f>E140</f>
        <v>9000</v>
      </c>
    </row>
    <row r="140" spans="2:8" ht="30" x14ac:dyDescent="0.25">
      <c r="B140" s="81"/>
      <c r="C140" s="82"/>
      <c r="D140" s="283" t="s">
        <v>152</v>
      </c>
      <c r="E140" s="135">
        <v>9000</v>
      </c>
    </row>
    <row r="141" spans="2:8" x14ac:dyDescent="0.25">
      <c r="B141" s="53">
        <v>414000</v>
      </c>
      <c r="C141" s="54"/>
      <c r="D141" s="54" t="s">
        <v>153</v>
      </c>
      <c r="E141" s="116">
        <f>E142+E143+E144</f>
        <v>345000</v>
      </c>
    </row>
    <row r="142" spans="2:8" x14ac:dyDescent="0.25">
      <c r="B142" s="83"/>
      <c r="C142" s="83"/>
      <c r="D142" s="83" t="s">
        <v>154</v>
      </c>
      <c r="E142" s="136">
        <v>105000</v>
      </c>
    </row>
    <row r="143" spans="2:8" x14ac:dyDescent="0.25">
      <c r="B143" s="83"/>
      <c r="C143" s="83"/>
      <c r="D143" s="83" t="s">
        <v>155</v>
      </c>
      <c r="E143" s="136">
        <v>205000</v>
      </c>
    </row>
    <row r="144" spans="2:8" x14ac:dyDescent="0.25">
      <c r="B144" s="83"/>
      <c r="C144" s="83"/>
      <c r="D144" s="87" t="s">
        <v>187</v>
      </c>
      <c r="E144" s="136">
        <v>35000</v>
      </c>
      <c r="H144" s="41"/>
    </row>
    <row r="145" spans="2:8" x14ac:dyDescent="0.25">
      <c r="B145" s="53">
        <v>416000</v>
      </c>
      <c r="C145" s="54"/>
      <c r="D145" s="54" t="s">
        <v>156</v>
      </c>
      <c r="E145" s="116">
        <f>E146</f>
        <v>345000</v>
      </c>
      <c r="H145" s="41"/>
    </row>
    <row r="146" spans="2:8" x14ac:dyDescent="0.25">
      <c r="B146" s="83"/>
      <c r="C146" s="83"/>
      <c r="D146" s="83" t="s">
        <v>157</v>
      </c>
      <c r="E146" s="136">
        <v>345000</v>
      </c>
    </row>
    <row r="147" spans="2:8" x14ac:dyDescent="0.25">
      <c r="B147" s="53">
        <v>415000</v>
      </c>
      <c r="C147" s="54"/>
      <c r="D147" s="54" t="s">
        <v>145</v>
      </c>
      <c r="E147" s="116">
        <f>E152+E158+E165+E171+E180+E188+E149</f>
        <v>1242900</v>
      </c>
    </row>
    <row r="148" spans="2:8" x14ac:dyDescent="0.25">
      <c r="B148" s="84"/>
      <c r="C148" s="85"/>
      <c r="D148" s="87"/>
      <c r="E148" s="136"/>
    </row>
    <row r="149" spans="2:8" x14ac:dyDescent="0.25">
      <c r="B149" s="84"/>
      <c r="C149" s="85"/>
      <c r="D149" s="284" t="s">
        <v>246</v>
      </c>
      <c r="E149" s="166">
        <f>E150</f>
        <v>30000</v>
      </c>
    </row>
    <row r="150" spans="2:8" x14ac:dyDescent="0.25">
      <c r="B150" s="84"/>
      <c r="C150" s="85"/>
      <c r="D150" s="87" t="s">
        <v>247</v>
      </c>
      <c r="E150" s="136">
        <v>30000</v>
      </c>
    </row>
    <row r="151" spans="2:8" x14ac:dyDescent="0.25">
      <c r="B151" s="84"/>
      <c r="C151" s="85"/>
      <c r="D151" s="87"/>
      <c r="E151" s="136"/>
    </row>
    <row r="152" spans="2:8" x14ac:dyDescent="0.25">
      <c r="B152" s="84"/>
      <c r="C152" s="85"/>
      <c r="D152" s="285" t="s">
        <v>188</v>
      </c>
      <c r="E152" s="105">
        <f>E153+E154+E155+E156</f>
        <v>68000</v>
      </c>
    </row>
    <row r="153" spans="2:8" x14ac:dyDescent="0.25">
      <c r="B153" s="86"/>
      <c r="C153" s="61"/>
      <c r="D153" s="49" t="s">
        <v>189</v>
      </c>
      <c r="E153" s="136">
        <v>30000</v>
      </c>
    </row>
    <row r="154" spans="2:8" x14ac:dyDescent="0.25">
      <c r="B154" s="86"/>
      <c r="C154" s="61"/>
      <c r="D154" s="49" t="s">
        <v>190</v>
      </c>
      <c r="E154" s="136">
        <v>20000</v>
      </c>
    </row>
    <row r="155" spans="2:8" x14ac:dyDescent="0.25">
      <c r="B155" s="42"/>
      <c r="C155" s="42"/>
      <c r="D155" s="45" t="s">
        <v>191</v>
      </c>
      <c r="E155" s="136">
        <v>9000</v>
      </c>
    </row>
    <row r="156" spans="2:8" x14ac:dyDescent="0.25">
      <c r="B156" s="42"/>
      <c r="C156" s="42"/>
      <c r="D156" s="45" t="s">
        <v>159</v>
      </c>
      <c r="E156" s="136">
        <v>9000</v>
      </c>
    </row>
    <row r="157" spans="2:8" x14ac:dyDescent="0.25">
      <c r="B157" s="42"/>
      <c r="C157" s="42"/>
      <c r="D157" s="45"/>
      <c r="E157" s="136"/>
    </row>
    <row r="158" spans="2:8" x14ac:dyDescent="0.25">
      <c r="B158" s="42"/>
      <c r="C158" s="42"/>
      <c r="D158" s="286" t="s">
        <v>192</v>
      </c>
      <c r="E158" s="105">
        <f>E159+E160+E161+E162+E163</f>
        <v>29900</v>
      </c>
    </row>
    <row r="159" spans="2:8" x14ac:dyDescent="0.25">
      <c r="B159" s="42"/>
      <c r="C159" s="42"/>
      <c r="D159" s="45" t="s">
        <v>158</v>
      </c>
      <c r="E159" s="136">
        <v>18000</v>
      </c>
    </row>
    <row r="160" spans="2:8" x14ac:dyDescent="0.25">
      <c r="B160" s="42"/>
      <c r="C160" s="42"/>
      <c r="D160" s="45" t="s">
        <v>193</v>
      </c>
      <c r="E160" s="136">
        <v>4000</v>
      </c>
    </row>
    <row r="161" spans="1:6" x14ac:dyDescent="0.25">
      <c r="B161" s="42"/>
      <c r="C161" s="42"/>
      <c r="D161" s="45" t="s">
        <v>194</v>
      </c>
      <c r="E161" s="136">
        <v>3000</v>
      </c>
    </row>
    <row r="162" spans="1:6" x14ac:dyDescent="0.25">
      <c r="B162" s="83"/>
      <c r="C162" s="83"/>
      <c r="D162" s="87" t="s">
        <v>195</v>
      </c>
      <c r="E162" s="136">
        <v>4000</v>
      </c>
    </row>
    <row r="163" spans="1:6" x14ac:dyDescent="0.25">
      <c r="B163" s="83"/>
      <c r="C163" s="83"/>
      <c r="D163" s="87" t="s">
        <v>244</v>
      </c>
      <c r="E163" s="136">
        <v>900</v>
      </c>
    </row>
    <row r="164" spans="1:6" x14ac:dyDescent="0.25">
      <c r="B164" s="83"/>
      <c r="C164" s="83"/>
      <c r="D164" s="87"/>
      <c r="E164" s="136"/>
    </row>
    <row r="165" spans="1:6" x14ac:dyDescent="0.25">
      <c r="B165" s="83"/>
      <c r="C165" s="83"/>
      <c r="D165" s="285" t="s">
        <v>196</v>
      </c>
      <c r="E165" s="105">
        <f>E166+E167+E168+E169</f>
        <v>21500</v>
      </c>
    </row>
    <row r="166" spans="1:6" x14ac:dyDescent="0.25">
      <c r="B166" s="42"/>
      <c r="C166" s="42"/>
      <c r="D166" s="45" t="s">
        <v>197</v>
      </c>
      <c r="E166" s="136">
        <v>6500</v>
      </c>
    </row>
    <row r="167" spans="1:6" x14ac:dyDescent="0.25">
      <c r="B167" s="42"/>
      <c r="C167" s="42"/>
      <c r="D167" s="45" t="s">
        <v>198</v>
      </c>
      <c r="E167" s="136">
        <v>5000</v>
      </c>
    </row>
    <row r="168" spans="1:6" x14ac:dyDescent="0.25">
      <c r="B168" s="42"/>
      <c r="C168" s="42"/>
      <c r="D168" s="45" t="s">
        <v>199</v>
      </c>
      <c r="E168" s="136">
        <v>5000</v>
      </c>
    </row>
    <row r="169" spans="1:6" x14ac:dyDescent="0.25">
      <c r="B169" s="42"/>
      <c r="C169" s="42"/>
      <c r="D169" s="45" t="s">
        <v>371</v>
      </c>
      <c r="E169" s="136">
        <v>5000</v>
      </c>
    </row>
    <row r="170" spans="1:6" x14ac:dyDescent="0.25">
      <c r="B170" s="42"/>
      <c r="C170" s="42"/>
      <c r="D170" s="45"/>
      <c r="E170" s="136"/>
    </row>
    <row r="171" spans="1:6" x14ac:dyDescent="0.25">
      <c r="B171" s="42"/>
      <c r="C171" s="42"/>
      <c r="D171" s="286" t="s">
        <v>200</v>
      </c>
      <c r="E171" s="105">
        <f>E173+E174+E175+E176+E177+E172+E178</f>
        <v>96500</v>
      </c>
    </row>
    <row r="172" spans="1:6" s="172" customFormat="1" x14ac:dyDescent="0.25">
      <c r="A172" s="168"/>
      <c r="B172" s="169"/>
      <c r="C172" s="169"/>
      <c r="D172" s="287" t="s">
        <v>251</v>
      </c>
      <c r="E172" s="170">
        <v>14000</v>
      </c>
      <c r="F172" s="171"/>
    </row>
    <row r="173" spans="1:6" x14ac:dyDescent="0.25">
      <c r="B173" s="83"/>
      <c r="C173" s="83"/>
      <c r="D173" s="288" t="s">
        <v>201</v>
      </c>
      <c r="E173" s="136">
        <v>13500</v>
      </c>
    </row>
    <row r="174" spans="1:6" x14ac:dyDescent="0.25">
      <c r="B174" s="83"/>
      <c r="C174" s="83"/>
      <c r="D174" s="87" t="s">
        <v>202</v>
      </c>
      <c r="E174" s="136">
        <v>14000</v>
      </c>
    </row>
    <row r="175" spans="1:6" x14ac:dyDescent="0.25">
      <c r="B175" s="83"/>
      <c r="C175" s="83"/>
      <c r="D175" s="87" t="s">
        <v>203</v>
      </c>
      <c r="E175" s="136">
        <v>9500</v>
      </c>
    </row>
    <row r="176" spans="1:6" x14ac:dyDescent="0.25">
      <c r="B176" s="83"/>
      <c r="C176" s="83"/>
      <c r="D176" s="87" t="s">
        <v>204</v>
      </c>
      <c r="E176" s="136">
        <v>1500</v>
      </c>
    </row>
    <row r="177" spans="2:5" x14ac:dyDescent="0.25">
      <c r="B177" s="83"/>
      <c r="C177" s="83"/>
      <c r="D177" s="87" t="s">
        <v>205</v>
      </c>
      <c r="E177" s="136">
        <v>4000</v>
      </c>
    </row>
    <row r="178" spans="2:5" x14ac:dyDescent="0.25">
      <c r="B178" s="83"/>
      <c r="C178" s="83"/>
      <c r="D178" s="87" t="s">
        <v>372</v>
      </c>
      <c r="E178" s="136">
        <v>40000</v>
      </c>
    </row>
    <row r="179" spans="2:5" x14ac:dyDescent="0.25">
      <c r="B179" s="83"/>
      <c r="C179" s="83"/>
      <c r="D179" s="87"/>
      <c r="E179" s="136"/>
    </row>
    <row r="180" spans="2:5" x14ac:dyDescent="0.25">
      <c r="B180" s="83"/>
      <c r="C180" s="83"/>
      <c r="D180" s="285" t="s">
        <v>207</v>
      </c>
      <c r="E180" s="105">
        <f>E181+E182+E183+E184+E185+E186</f>
        <v>51000</v>
      </c>
    </row>
    <row r="181" spans="2:5" x14ac:dyDescent="0.25">
      <c r="B181" s="83"/>
      <c r="C181" s="83"/>
      <c r="D181" s="87" t="s">
        <v>208</v>
      </c>
      <c r="E181" s="136">
        <v>9000</v>
      </c>
    </row>
    <row r="182" spans="2:5" x14ac:dyDescent="0.25">
      <c r="B182" s="83"/>
      <c r="C182" s="83"/>
      <c r="D182" s="87" t="s">
        <v>209</v>
      </c>
      <c r="E182" s="136">
        <v>8000</v>
      </c>
    </row>
    <row r="183" spans="2:5" x14ac:dyDescent="0.25">
      <c r="B183" s="83"/>
      <c r="C183" s="83"/>
      <c r="D183" s="87" t="s">
        <v>210</v>
      </c>
      <c r="E183" s="136">
        <v>8000</v>
      </c>
    </row>
    <row r="184" spans="2:5" x14ac:dyDescent="0.25">
      <c r="B184" s="83"/>
      <c r="C184" s="83"/>
      <c r="D184" s="87" t="s">
        <v>211</v>
      </c>
      <c r="E184" s="136">
        <v>9000</v>
      </c>
    </row>
    <row r="185" spans="2:5" x14ac:dyDescent="0.25">
      <c r="B185" s="83"/>
      <c r="C185" s="83"/>
      <c r="D185" s="87" t="s">
        <v>212</v>
      </c>
      <c r="E185" s="136">
        <v>8000</v>
      </c>
    </row>
    <row r="186" spans="2:5" x14ac:dyDescent="0.25">
      <c r="B186" s="83"/>
      <c r="C186" s="83"/>
      <c r="D186" s="87" t="s">
        <v>213</v>
      </c>
      <c r="E186" s="136">
        <v>9000</v>
      </c>
    </row>
    <row r="187" spans="2:5" x14ac:dyDescent="0.25">
      <c r="B187" s="83"/>
      <c r="C187" s="83"/>
      <c r="D187" s="87"/>
      <c r="E187" s="136"/>
    </row>
    <row r="188" spans="2:5" x14ac:dyDescent="0.25">
      <c r="B188" s="163"/>
      <c r="C188" s="163"/>
      <c r="D188" s="289" t="s">
        <v>206</v>
      </c>
      <c r="E188" s="164">
        <f>E189+E190+E191+E192+E193+E194+E195</f>
        <v>946000</v>
      </c>
    </row>
    <row r="189" spans="2:5" x14ac:dyDescent="0.25">
      <c r="B189" s="163"/>
      <c r="C189" s="163"/>
      <c r="D189" s="290" t="s">
        <v>214</v>
      </c>
      <c r="E189" s="165">
        <v>200000</v>
      </c>
    </row>
    <row r="190" spans="2:5" x14ac:dyDescent="0.25">
      <c r="B190" s="163"/>
      <c r="C190" s="163"/>
      <c r="D190" s="290" t="s">
        <v>215</v>
      </c>
      <c r="E190" s="165">
        <v>175000</v>
      </c>
    </row>
    <row r="191" spans="2:5" x14ac:dyDescent="0.25">
      <c r="B191" s="163"/>
      <c r="C191" s="163"/>
      <c r="D191" s="290" t="s">
        <v>216</v>
      </c>
      <c r="E191" s="165">
        <v>160000</v>
      </c>
    </row>
    <row r="192" spans="2:5" x14ac:dyDescent="0.25">
      <c r="B192" s="163"/>
      <c r="C192" s="163"/>
      <c r="D192" s="290" t="s">
        <v>217</v>
      </c>
      <c r="E192" s="165">
        <v>183000</v>
      </c>
    </row>
    <row r="193" spans="1:6" x14ac:dyDescent="0.25">
      <c r="B193" s="163"/>
      <c r="C193" s="163"/>
      <c r="D193" s="290" t="s">
        <v>218</v>
      </c>
      <c r="E193" s="165">
        <v>122000</v>
      </c>
    </row>
    <row r="194" spans="1:6" x14ac:dyDescent="0.25">
      <c r="B194" s="163"/>
      <c r="C194" s="163"/>
      <c r="D194" s="290" t="s">
        <v>219</v>
      </c>
      <c r="E194" s="165">
        <v>6000</v>
      </c>
    </row>
    <row r="195" spans="1:6" x14ac:dyDescent="0.25">
      <c r="B195" s="163"/>
      <c r="C195" s="163"/>
      <c r="D195" s="163" t="s">
        <v>220</v>
      </c>
      <c r="E195" s="165">
        <v>100000</v>
      </c>
    </row>
    <row r="196" spans="1:6" x14ac:dyDescent="0.25">
      <c r="B196" s="331" t="s">
        <v>74</v>
      </c>
      <c r="C196" s="331"/>
      <c r="D196" s="331"/>
      <c r="E196" s="125">
        <f>E138</f>
        <v>1941900</v>
      </c>
    </row>
    <row r="197" spans="1:6" x14ac:dyDescent="0.25">
      <c r="A197" s="88"/>
      <c r="B197" s="42"/>
      <c r="C197" s="42"/>
      <c r="D197" s="42"/>
      <c r="E197" s="106"/>
      <c r="F197" s="162"/>
    </row>
    <row r="198" spans="1:6" x14ac:dyDescent="0.25">
      <c r="B198" s="42"/>
      <c r="C198" s="42"/>
      <c r="D198" s="42"/>
      <c r="E198" s="106"/>
    </row>
    <row r="199" spans="1:6" x14ac:dyDescent="0.25">
      <c r="B199" s="42"/>
      <c r="C199" s="42"/>
      <c r="D199" s="278" t="s">
        <v>160</v>
      </c>
      <c r="E199" s="106"/>
    </row>
    <row r="200" spans="1:6" ht="36" customHeight="1" x14ac:dyDescent="0.25">
      <c r="B200" s="42"/>
      <c r="C200" s="42"/>
      <c r="D200" s="257" t="s">
        <v>161</v>
      </c>
      <c r="E200" s="106"/>
    </row>
    <row r="201" spans="1:6" x14ac:dyDescent="0.25">
      <c r="B201" s="66">
        <v>410000</v>
      </c>
      <c r="C201" s="43"/>
      <c r="D201" s="291" t="s">
        <v>53</v>
      </c>
      <c r="E201" s="137"/>
    </row>
    <row r="202" spans="1:6" x14ac:dyDescent="0.25">
      <c r="B202" s="89">
        <v>412000</v>
      </c>
      <c r="C202" s="56"/>
      <c r="D202" s="292" t="s">
        <v>114</v>
      </c>
      <c r="E202" s="120">
        <f>E203+E204+E205+E206</f>
        <v>125000</v>
      </c>
    </row>
    <row r="203" spans="1:6" x14ac:dyDescent="0.25">
      <c r="B203" s="90">
        <v>412700</v>
      </c>
      <c r="C203" s="42"/>
      <c r="D203" s="293" t="s">
        <v>162</v>
      </c>
      <c r="E203" s="106">
        <v>55000</v>
      </c>
    </row>
    <row r="204" spans="1:6" x14ac:dyDescent="0.25">
      <c r="B204" s="91"/>
      <c r="C204" s="42"/>
      <c r="D204" s="293" t="s">
        <v>163</v>
      </c>
      <c r="E204" s="106">
        <v>15000</v>
      </c>
    </row>
    <row r="205" spans="1:6" x14ac:dyDescent="0.25">
      <c r="B205" s="91"/>
      <c r="C205" s="42"/>
      <c r="D205" s="271" t="s">
        <v>222</v>
      </c>
      <c r="E205" s="106">
        <v>45000</v>
      </c>
    </row>
    <row r="206" spans="1:6" x14ac:dyDescent="0.25">
      <c r="B206" s="91"/>
      <c r="C206" s="42"/>
      <c r="D206" s="293" t="s">
        <v>63</v>
      </c>
      <c r="E206" s="106">
        <v>10000</v>
      </c>
    </row>
    <row r="207" spans="1:6" x14ac:dyDescent="0.25">
      <c r="B207" s="66">
        <v>510000</v>
      </c>
      <c r="C207" s="43"/>
      <c r="D207" s="294" t="s">
        <v>71</v>
      </c>
      <c r="E207" s="115">
        <f>E208+E209</f>
        <v>145000</v>
      </c>
    </row>
    <row r="208" spans="1:6" x14ac:dyDescent="0.25">
      <c r="B208" s="42"/>
      <c r="C208" s="42"/>
      <c r="D208" s="271" t="s">
        <v>164</v>
      </c>
      <c r="E208" s="106">
        <v>80000</v>
      </c>
    </row>
    <row r="209" spans="1:5" x14ac:dyDescent="0.25">
      <c r="B209" s="42"/>
      <c r="C209" s="42"/>
      <c r="D209" s="271" t="s">
        <v>370</v>
      </c>
      <c r="E209" s="106">
        <v>65000</v>
      </c>
    </row>
    <row r="210" spans="1:5" x14ac:dyDescent="0.25">
      <c r="B210" s="331" t="s">
        <v>74</v>
      </c>
      <c r="C210" s="331"/>
      <c r="D210" s="331"/>
      <c r="E210" s="138">
        <f>E207+E202</f>
        <v>270000</v>
      </c>
    </row>
    <row r="211" spans="1:5" ht="14.25" customHeight="1" x14ac:dyDescent="0.25">
      <c r="B211" s="42"/>
      <c r="C211" s="42"/>
      <c r="D211" s="42"/>
      <c r="E211" s="106"/>
    </row>
    <row r="212" spans="1:5" x14ac:dyDescent="0.25">
      <c r="B212" s="42"/>
      <c r="C212" s="42"/>
      <c r="D212" s="42"/>
      <c r="E212" s="106"/>
    </row>
    <row r="213" spans="1:5" ht="30" x14ac:dyDescent="0.25">
      <c r="B213" s="42"/>
      <c r="C213" s="42"/>
      <c r="D213" s="295" t="s">
        <v>165</v>
      </c>
      <c r="E213" s="106"/>
    </row>
    <row r="214" spans="1:5" ht="43.5" customHeight="1" x14ac:dyDescent="0.25">
      <c r="B214" s="42"/>
      <c r="C214" s="42"/>
      <c r="D214" s="296" t="s">
        <v>166</v>
      </c>
      <c r="E214" s="106"/>
    </row>
    <row r="215" spans="1:5" x14ac:dyDescent="0.25">
      <c r="B215" s="92">
        <v>410000</v>
      </c>
      <c r="C215" s="93"/>
      <c r="D215" s="297" t="s">
        <v>53</v>
      </c>
      <c r="E215" s="153">
        <f>E216+E218+E224+E227+E238</f>
        <v>1150000</v>
      </c>
    </row>
    <row r="216" spans="1:5" ht="19.5" customHeight="1" x14ac:dyDescent="0.25">
      <c r="B216" s="144">
        <v>412200</v>
      </c>
      <c r="C216" s="145"/>
      <c r="D216" s="298" t="s">
        <v>235</v>
      </c>
      <c r="E216" s="151">
        <f>E217</f>
        <v>19000</v>
      </c>
    </row>
    <row r="217" spans="1:5" s="112" customFormat="1" x14ac:dyDescent="0.25">
      <c r="A217" s="111"/>
      <c r="B217" s="147"/>
      <c r="C217" s="109"/>
      <c r="D217" s="299" t="s">
        <v>236</v>
      </c>
      <c r="E217" s="143">
        <v>19000</v>
      </c>
    </row>
    <row r="218" spans="1:5" s="148" customFormat="1" x14ac:dyDescent="0.25">
      <c r="A218" s="146"/>
      <c r="B218" s="94">
        <v>412500</v>
      </c>
      <c r="C218" s="95"/>
      <c r="D218" s="300" t="s">
        <v>167</v>
      </c>
      <c r="E218" s="152">
        <f>SUM(E219:E223)</f>
        <v>249000</v>
      </c>
    </row>
    <row r="219" spans="1:5" ht="19.5" customHeight="1" x14ac:dyDescent="0.25">
      <c r="B219" s="96"/>
      <c r="C219" s="49"/>
      <c r="D219" s="271" t="s">
        <v>223</v>
      </c>
      <c r="E219" s="139">
        <v>10000</v>
      </c>
    </row>
    <row r="220" spans="1:5" x14ac:dyDescent="0.25">
      <c r="B220" s="97"/>
      <c r="C220" s="45"/>
      <c r="D220" s="271" t="s">
        <v>168</v>
      </c>
      <c r="E220" s="139">
        <v>27000</v>
      </c>
    </row>
    <row r="221" spans="1:5" x14ac:dyDescent="0.25">
      <c r="B221" s="97"/>
      <c r="C221" s="45"/>
      <c r="D221" s="271" t="s">
        <v>224</v>
      </c>
      <c r="E221" s="139">
        <v>27000</v>
      </c>
    </row>
    <row r="222" spans="1:5" x14ac:dyDescent="0.25">
      <c r="B222" s="97"/>
      <c r="C222" s="45"/>
      <c r="D222" s="301" t="s">
        <v>232</v>
      </c>
      <c r="E222" s="139">
        <v>180000</v>
      </c>
    </row>
    <row r="223" spans="1:5" x14ac:dyDescent="0.25">
      <c r="B223" s="97"/>
      <c r="C223" s="45"/>
      <c r="D223" s="301" t="s">
        <v>227</v>
      </c>
      <c r="E223" s="139">
        <v>5000</v>
      </c>
    </row>
    <row r="224" spans="1:5" x14ac:dyDescent="0.25">
      <c r="B224" s="98">
        <v>412700</v>
      </c>
      <c r="C224" s="99"/>
      <c r="D224" s="302" t="s">
        <v>87</v>
      </c>
      <c r="E224" s="140">
        <f>E225+E226</f>
        <v>45000</v>
      </c>
    </row>
    <row r="225" spans="2:5" x14ac:dyDescent="0.25">
      <c r="B225" s="108"/>
      <c r="C225" s="109"/>
      <c r="D225" s="303" t="s">
        <v>169</v>
      </c>
      <c r="E225" s="110">
        <v>10000</v>
      </c>
    </row>
    <row r="226" spans="2:5" x14ac:dyDescent="0.25">
      <c r="B226" s="108"/>
      <c r="C226" s="109"/>
      <c r="D226" s="303" t="s">
        <v>234</v>
      </c>
      <c r="E226" s="110">
        <v>35000</v>
      </c>
    </row>
    <row r="227" spans="2:5" x14ac:dyDescent="0.25">
      <c r="B227" s="98">
        <v>412800</v>
      </c>
      <c r="C227" s="99"/>
      <c r="D227" s="302" t="s">
        <v>170</v>
      </c>
      <c r="E227" s="140">
        <f>SUM(E228:E237)</f>
        <v>372000</v>
      </c>
    </row>
    <row r="228" spans="2:5" ht="30" x14ac:dyDescent="0.25">
      <c r="B228" s="96"/>
      <c r="C228" s="49"/>
      <c r="D228" s="304" t="s">
        <v>225</v>
      </c>
      <c r="E228" s="141">
        <v>24000</v>
      </c>
    </row>
    <row r="229" spans="2:5" x14ac:dyDescent="0.25">
      <c r="B229" s="96"/>
      <c r="C229" s="49"/>
      <c r="D229" s="304" t="s">
        <v>231</v>
      </c>
      <c r="E229" s="141">
        <v>120000</v>
      </c>
    </row>
    <row r="230" spans="2:5" ht="30" x14ac:dyDescent="0.25">
      <c r="B230" s="97"/>
      <c r="C230" s="45"/>
      <c r="D230" s="271" t="s">
        <v>171</v>
      </c>
      <c r="E230" s="139">
        <v>29000</v>
      </c>
    </row>
    <row r="231" spans="2:5" x14ac:dyDescent="0.25">
      <c r="B231" s="97"/>
      <c r="C231" s="45"/>
      <c r="D231" s="271" t="s">
        <v>172</v>
      </c>
      <c r="E231" s="139">
        <v>65000</v>
      </c>
    </row>
    <row r="232" spans="2:5" x14ac:dyDescent="0.25">
      <c r="B232" s="97"/>
      <c r="C232" s="45"/>
      <c r="D232" s="271" t="s">
        <v>173</v>
      </c>
      <c r="E232" s="139">
        <v>13000</v>
      </c>
    </row>
    <row r="233" spans="2:5" x14ac:dyDescent="0.25">
      <c r="B233" s="97"/>
      <c r="C233" s="45"/>
      <c r="D233" s="271" t="s">
        <v>174</v>
      </c>
      <c r="E233" s="139">
        <v>67000</v>
      </c>
    </row>
    <row r="234" spans="2:5" x14ac:dyDescent="0.25">
      <c r="B234" s="97"/>
      <c r="C234" s="45"/>
      <c r="D234" s="271" t="s">
        <v>175</v>
      </c>
      <c r="E234" s="139">
        <v>15000</v>
      </c>
    </row>
    <row r="235" spans="2:5" x14ac:dyDescent="0.25">
      <c r="B235" s="97"/>
      <c r="C235" s="45"/>
      <c r="D235" s="271" t="s">
        <v>176</v>
      </c>
      <c r="E235" s="139">
        <v>7000</v>
      </c>
    </row>
    <row r="236" spans="2:5" x14ac:dyDescent="0.25">
      <c r="B236" s="97"/>
      <c r="C236" s="45"/>
      <c r="D236" s="271" t="s">
        <v>177</v>
      </c>
      <c r="E236" s="139">
        <v>30000</v>
      </c>
    </row>
    <row r="237" spans="2:5" x14ac:dyDescent="0.25">
      <c r="B237" s="97"/>
      <c r="C237" s="45"/>
      <c r="D237" s="271" t="s">
        <v>178</v>
      </c>
      <c r="E237" s="139">
        <v>2000</v>
      </c>
    </row>
    <row r="238" spans="2:5" x14ac:dyDescent="0.25">
      <c r="B238" s="254">
        <v>415200</v>
      </c>
      <c r="C238" s="100"/>
      <c r="D238" s="305" t="s">
        <v>228</v>
      </c>
      <c r="E238" s="142">
        <f>E239+E240</f>
        <v>465000</v>
      </c>
    </row>
    <row r="239" spans="2:5" x14ac:dyDescent="0.25">
      <c r="B239" s="107"/>
      <c r="C239" s="87"/>
      <c r="D239" s="306" t="s">
        <v>179</v>
      </c>
      <c r="E239" s="143">
        <v>15000</v>
      </c>
    </row>
    <row r="240" spans="2:5" x14ac:dyDescent="0.25">
      <c r="B240" s="107"/>
      <c r="C240" s="87"/>
      <c r="D240" s="306" t="s">
        <v>229</v>
      </c>
      <c r="E240" s="143">
        <v>450000</v>
      </c>
    </row>
    <row r="241" spans="2:5" x14ac:dyDescent="0.25">
      <c r="B241" s="93">
        <v>510000</v>
      </c>
      <c r="C241" s="93"/>
      <c r="D241" s="294" t="s">
        <v>112</v>
      </c>
      <c r="E241" s="153">
        <f>SUM(E242:E252)</f>
        <v>2745000</v>
      </c>
    </row>
    <row r="242" spans="2:5" ht="30" x14ac:dyDescent="0.25">
      <c r="B242" s="42"/>
      <c r="C242" s="42"/>
      <c r="D242" s="45" t="s">
        <v>373</v>
      </c>
      <c r="E242" s="106">
        <v>1050000</v>
      </c>
    </row>
    <row r="243" spans="2:5" x14ac:dyDescent="0.25">
      <c r="B243" s="42"/>
      <c r="C243" s="42"/>
      <c r="D243" s="42" t="s">
        <v>226</v>
      </c>
      <c r="E243" s="106">
        <v>385000</v>
      </c>
    </row>
    <row r="244" spans="2:5" x14ac:dyDescent="0.25">
      <c r="B244" s="42"/>
      <c r="C244" s="42"/>
      <c r="D244" s="42" t="s">
        <v>248</v>
      </c>
      <c r="E244" s="106">
        <v>300000</v>
      </c>
    </row>
    <row r="245" spans="2:5" x14ac:dyDescent="0.25">
      <c r="B245" s="42"/>
      <c r="C245" s="42"/>
      <c r="D245" s="42" t="s">
        <v>180</v>
      </c>
      <c r="E245" s="106">
        <v>50000</v>
      </c>
    </row>
    <row r="246" spans="2:5" x14ac:dyDescent="0.25">
      <c r="B246" s="42"/>
      <c r="C246" s="42"/>
      <c r="D246" s="42" t="s">
        <v>245</v>
      </c>
      <c r="E246" s="106">
        <v>135000</v>
      </c>
    </row>
    <row r="247" spans="2:5" x14ac:dyDescent="0.25">
      <c r="B247" s="42"/>
      <c r="C247" s="42"/>
      <c r="D247" s="45" t="s">
        <v>230</v>
      </c>
      <c r="E247" s="106">
        <v>200000</v>
      </c>
    </row>
    <row r="248" spans="2:5" x14ac:dyDescent="0.25">
      <c r="B248" s="42"/>
      <c r="C248" s="42"/>
      <c r="D248" s="45" t="s">
        <v>343</v>
      </c>
      <c r="E248" s="106">
        <v>15000</v>
      </c>
    </row>
    <row r="249" spans="2:5" ht="30" x14ac:dyDescent="0.25">
      <c r="B249" s="42"/>
      <c r="C249" s="42"/>
      <c r="D249" s="45" t="s">
        <v>249</v>
      </c>
      <c r="E249" s="106">
        <v>400000</v>
      </c>
    </row>
    <row r="250" spans="2:5" x14ac:dyDescent="0.25">
      <c r="B250" s="42"/>
      <c r="C250" s="42"/>
      <c r="D250" s="45" t="s">
        <v>250</v>
      </c>
      <c r="E250" s="106">
        <v>175000</v>
      </c>
    </row>
    <row r="251" spans="2:5" x14ac:dyDescent="0.25">
      <c r="B251" s="45"/>
      <c r="C251" s="45"/>
      <c r="D251" s="271" t="s">
        <v>233</v>
      </c>
      <c r="E251" s="106">
        <v>20000</v>
      </c>
    </row>
    <row r="252" spans="2:5" x14ac:dyDescent="0.25">
      <c r="B252" s="45"/>
      <c r="C252" s="45"/>
      <c r="D252" s="304" t="s">
        <v>181</v>
      </c>
      <c r="E252" s="106">
        <v>15000</v>
      </c>
    </row>
    <row r="253" spans="2:5" ht="15.75" x14ac:dyDescent="0.25">
      <c r="B253" s="331" t="s">
        <v>74</v>
      </c>
      <c r="C253" s="331"/>
      <c r="D253" s="331"/>
      <c r="E253" s="307">
        <f>E241+E215</f>
        <v>3895000</v>
      </c>
    </row>
    <row r="254" spans="2:5" ht="14.25" customHeight="1" x14ac:dyDescent="0.25"/>
    <row r="255" spans="2:5" ht="18.75" x14ac:dyDescent="0.25">
      <c r="B255" s="332" t="s">
        <v>182</v>
      </c>
      <c r="C255" s="332"/>
      <c r="D255" s="332"/>
      <c r="E255" s="155">
        <f>E253+E210+E196+E133+E121+E93+E29</f>
        <v>8991798</v>
      </c>
    </row>
    <row r="256" spans="2:5" ht="36" customHeight="1" x14ac:dyDescent="0.25"/>
    <row r="258" spans="2:5" x14ac:dyDescent="0.25">
      <c r="B258" s="328" t="s">
        <v>241</v>
      </c>
      <c r="C258" s="328"/>
      <c r="D258" s="328"/>
      <c r="E258" s="154">
        <v>8991798</v>
      </c>
    </row>
    <row r="260" spans="2:5" ht="18.75" x14ac:dyDescent="0.25">
      <c r="B260" s="329" t="s">
        <v>242</v>
      </c>
      <c r="C260" s="329"/>
      <c r="D260" s="329"/>
      <c r="E260" s="150">
        <f>E258-E255</f>
        <v>0</v>
      </c>
    </row>
    <row r="261" spans="2:5" ht="23.25" customHeight="1" x14ac:dyDescent="0.25"/>
  </sheetData>
  <mergeCells count="13">
    <mergeCell ref="B121:D121"/>
    <mergeCell ref="B2:E2"/>
    <mergeCell ref="B3:C3"/>
    <mergeCell ref="B4:C4"/>
    <mergeCell ref="B29:D29"/>
    <mergeCell ref="B93:D93"/>
    <mergeCell ref="B258:D258"/>
    <mergeCell ref="B260:D260"/>
    <mergeCell ref="B133:D133"/>
    <mergeCell ref="B196:D196"/>
    <mergeCell ref="B210:D210"/>
    <mergeCell ref="B253:D253"/>
    <mergeCell ref="B255:D255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rowBreaks count="9" manualBreakCount="9">
    <brk id="30" max="16383" man="1"/>
    <brk id="66" max="16383" man="1"/>
    <brk id="94" max="16383" man="1"/>
    <brk id="122" max="16383" man="1"/>
    <brk id="134" max="16383" man="1"/>
    <brk id="164" max="16383" man="1"/>
    <brk id="197" max="16383" man="1"/>
    <brk id="211" max="16383" man="1"/>
    <brk id="25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6"/>
  <sheetViews>
    <sheetView topLeftCell="A40" workbookViewId="0">
      <selection activeCell="E49" sqref="E49"/>
    </sheetView>
  </sheetViews>
  <sheetFormatPr defaultRowHeight="12.75" x14ac:dyDescent="0.25"/>
  <cols>
    <col min="1" max="1" width="9.140625" style="1"/>
    <col min="2" max="2" width="15" style="1" customWidth="1"/>
    <col min="3" max="3" width="50.5703125" style="4" customWidth="1"/>
    <col min="4" max="6" width="17.7109375" style="5" customWidth="1"/>
    <col min="7" max="16384" width="9.140625" style="1"/>
  </cols>
  <sheetData>
    <row r="2" spans="2:6" ht="43.5" customHeight="1" x14ac:dyDescent="0.25">
      <c r="B2" s="320" t="s">
        <v>349</v>
      </c>
      <c r="C2" s="321"/>
      <c r="D2" s="321"/>
      <c r="E2" s="321"/>
      <c r="F2" s="321"/>
    </row>
    <row r="4" spans="2:6" ht="25.5" x14ac:dyDescent="0.25">
      <c r="B4" s="173" t="s">
        <v>0</v>
      </c>
      <c r="C4" s="173" t="s">
        <v>1</v>
      </c>
      <c r="D4" s="174" t="s">
        <v>346</v>
      </c>
      <c r="E4" s="174" t="s">
        <v>350</v>
      </c>
      <c r="F4" s="174" t="s">
        <v>252</v>
      </c>
    </row>
    <row r="5" spans="2:6" x14ac:dyDescent="0.25">
      <c r="B5" s="1">
        <v>1</v>
      </c>
      <c r="C5" s="1">
        <v>2</v>
      </c>
      <c r="D5" s="2">
        <v>3</v>
      </c>
      <c r="E5" s="2">
        <v>4</v>
      </c>
      <c r="F5" s="2">
        <v>5</v>
      </c>
    </row>
    <row r="7" spans="2:6" x14ac:dyDescent="0.25">
      <c r="B7" s="175"/>
      <c r="C7" s="176" t="s">
        <v>253</v>
      </c>
      <c r="D7" s="177">
        <f>D9+D16+D23</f>
        <v>8968068</v>
      </c>
      <c r="E7" s="177">
        <f>E9+E16+E23</f>
        <v>8941798</v>
      </c>
      <c r="F7" s="178">
        <f>E7/D7*100</f>
        <v>99.707071801864117</v>
      </c>
    </row>
    <row r="8" spans="2:6" x14ac:dyDescent="0.25">
      <c r="F8" s="7"/>
    </row>
    <row r="9" spans="2:6" x14ac:dyDescent="0.25">
      <c r="B9" s="317" t="s">
        <v>2</v>
      </c>
      <c r="C9" s="317"/>
      <c r="D9" s="179">
        <f>D11+D12+D13+D14</f>
        <v>2017500</v>
      </c>
      <c r="E9" s="179">
        <f>E11+E12+E13+E14</f>
        <v>2111298</v>
      </c>
      <c r="F9" s="10">
        <f>E9/D9*100</f>
        <v>104.64921933085503</v>
      </c>
    </row>
    <row r="10" spans="2:6" x14ac:dyDescent="0.25">
      <c r="F10" s="7"/>
    </row>
    <row r="11" spans="2:6" s="9" customFormat="1" ht="26.25" customHeight="1" x14ac:dyDescent="0.25">
      <c r="B11" s="9">
        <v>713</v>
      </c>
      <c r="C11" s="8" t="s">
        <v>4</v>
      </c>
      <c r="D11" s="7">
        <v>304000</v>
      </c>
      <c r="E11" s="7">
        <v>311000</v>
      </c>
      <c r="F11" s="7">
        <f>E11/D11*100</f>
        <v>102.30263157894737</v>
      </c>
    </row>
    <row r="12" spans="2:6" s="8" customFormat="1" x14ac:dyDescent="0.25">
      <c r="B12" s="9">
        <v>714</v>
      </c>
      <c r="C12" s="8" t="s">
        <v>7</v>
      </c>
      <c r="D12" s="7">
        <v>29000</v>
      </c>
      <c r="E12" s="7">
        <v>31000</v>
      </c>
      <c r="F12" s="7">
        <f t="shared" ref="F12:F14" si="0">E12/D12*100</f>
        <v>106.89655172413792</v>
      </c>
    </row>
    <row r="13" spans="2:6" s="9" customFormat="1" x14ac:dyDescent="0.25">
      <c r="B13" s="9">
        <v>717</v>
      </c>
      <c r="C13" s="8" t="s">
        <v>9</v>
      </c>
      <c r="D13" s="7">
        <v>1684000</v>
      </c>
      <c r="E13" s="7">
        <v>1768798</v>
      </c>
      <c r="F13" s="7">
        <f t="shared" si="0"/>
        <v>105.0355106888361</v>
      </c>
    </row>
    <row r="14" spans="2:6" s="9" customFormat="1" x14ac:dyDescent="0.25">
      <c r="B14" s="9">
        <v>719</v>
      </c>
      <c r="C14" s="8" t="s">
        <v>11</v>
      </c>
      <c r="D14" s="7">
        <v>500</v>
      </c>
      <c r="E14" s="7">
        <v>500</v>
      </c>
      <c r="F14" s="7">
        <f t="shared" si="0"/>
        <v>100</v>
      </c>
    </row>
    <row r="15" spans="2:6" s="9" customFormat="1" x14ac:dyDescent="0.25">
      <c r="C15" s="8"/>
      <c r="D15" s="7"/>
      <c r="E15" s="7"/>
      <c r="F15" s="7"/>
    </row>
    <row r="16" spans="2:6" s="9" customFormat="1" x14ac:dyDescent="0.25">
      <c r="B16" s="317" t="s">
        <v>12</v>
      </c>
      <c r="C16" s="317"/>
      <c r="D16" s="179">
        <f>D18+D19+D20+D21</f>
        <v>6815768</v>
      </c>
      <c r="E16" s="179">
        <f>E18+E19+E20+E21</f>
        <v>6670500</v>
      </c>
      <c r="F16" s="10">
        <f>E16/D16*100</f>
        <v>97.868648111262004</v>
      </c>
    </row>
    <row r="17" spans="2:6" s="9" customFormat="1" x14ac:dyDescent="0.25">
      <c r="C17" s="8"/>
      <c r="D17" s="7"/>
      <c r="E17" s="7"/>
      <c r="F17" s="7"/>
    </row>
    <row r="18" spans="2:6" s="9" customFormat="1" x14ac:dyDescent="0.25">
      <c r="B18" s="9">
        <v>721</v>
      </c>
      <c r="C18" s="8" t="s">
        <v>13</v>
      </c>
      <c r="D18" s="7">
        <v>5000</v>
      </c>
      <c r="E18" s="7">
        <v>6000</v>
      </c>
      <c r="F18" s="7">
        <f>E18/D18*100</f>
        <v>120</v>
      </c>
    </row>
    <row r="19" spans="2:6" s="9" customFormat="1" x14ac:dyDescent="0.25">
      <c r="B19" s="9">
        <v>722</v>
      </c>
      <c r="C19" s="8" t="s">
        <v>15</v>
      </c>
      <c r="D19" s="7">
        <f>6740500+69768</f>
        <v>6810268</v>
      </c>
      <c r="E19" s="7">
        <v>6664200</v>
      </c>
      <c r="F19" s="7">
        <f t="shared" ref="F19:F20" si="1">E19/D19*100</f>
        <v>97.855179854889712</v>
      </c>
    </row>
    <row r="20" spans="2:6" s="9" customFormat="1" x14ac:dyDescent="0.25">
      <c r="B20" s="9">
        <v>723</v>
      </c>
      <c r="C20" s="8" t="s">
        <v>38</v>
      </c>
      <c r="D20" s="7">
        <v>500</v>
      </c>
      <c r="E20" s="7">
        <v>300</v>
      </c>
      <c r="F20" s="7">
        <f t="shared" si="1"/>
        <v>60</v>
      </c>
    </row>
    <row r="21" spans="2:6" s="9" customFormat="1" x14ac:dyDescent="0.25">
      <c r="B21" s="9">
        <v>729</v>
      </c>
      <c r="C21" s="8" t="s">
        <v>254</v>
      </c>
      <c r="D21" s="7">
        <v>0</v>
      </c>
      <c r="E21" s="7">
        <v>0</v>
      </c>
      <c r="F21" s="7"/>
    </row>
    <row r="22" spans="2:6" s="9" customFormat="1" x14ac:dyDescent="0.25">
      <c r="C22" s="8"/>
      <c r="D22" s="7"/>
      <c r="E22" s="7"/>
      <c r="F22" s="7"/>
    </row>
    <row r="23" spans="2:6" s="9" customFormat="1" x14ac:dyDescent="0.25">
      <c r="B23" s="317" t="s">
        <v>40</v>
      </c>
      <c r="C23" s="317"/>
      <c r="D23" s="179">
        <f>D25+D26</f>
        <v>134800</v>
      </c>
      <c r="E23" s="179">
        <f>E25+E26</f>
        <v>160000</v>
      </c>
      <c r="F23" s="10">
        <f>E23/D23*100</f>
        <v>118.69436201780414</v>
      </c>
    </row>
    <row r="24" spans="2:6" s="9" customFormat="1" x14ac:dyDescent="0.25">
      <c r="C24" s="8"/>
      <c r="D24" s="7"/>
      <c r="E24" s="7"/>
      <c r="F24" s="249"/>
    </row>
    <row r="25" spans="2:6" s="9" customFormat="1" x14ac:dyDescent="0.25">
      <c r="B25" s="9">
        <v>731</v>
      </c>
      <c r="C25" s="8" t="s">
        <v>41</v>
      </c>
      <c r="D25" s="7">
        <v>20000</v>
      </c>
      <c r="E25" s="7">
        <v>50000</v>
      </c>
      <c r="F25" s="249">
        <f t="shared" ref="F25:F64" si="2">E25/D25*100</f>
        <v>250</v>
      </c>
    </row>
    <row r="26" spans="2:6" s="9" customFormat="1" x14ac:dyDescent="0.25">
      <c r="B26" s="9">
        <v>781</v>
      </c>
      <c r="C26" s="8" t="s">
        <v>43</v>
      </c>
      <c r="D26" s="7">
        <v>114800</v>
      </c>
      <c r="E26" s="7">
        <v>110000</v>
      </c>
      <c r="F26" s="249">
        <f t="shared" si="2"/>
        <v>95.818815331010455</v>
      </c>
    </row>
    <row r="27" spans="2:6" s="9" customFormat="1" x14ac:dyDescent="0.25">
      <c r="C27" s="8"/>
      <c r="D27" s="7"/>
      <c r="E27" s="7"/>
      <c r="F27" s="249"/>
    </row>
    <row r="28" spans="2:6" s="24" customFormat="1" x14ac:dyDescent="0.25">
      <c r="B28" s="180"/>
      <c r="C28" s="181" t="s">
        <v>255</v>
      </c>
      <c r="D28" s="182">
        <f>D30+D41</f>
        <v>5673197</v>
      </c>
      <c r="E28" s="182">
        <f>E30+E41</f>
        <v>5965798</v>
      </c>
      <c r="F28" s="183">
        <f t="shared" si="2"/>
        <v>105.15760337601532</v>
      </c>
    </row>
    <row r="29" spans="2:6" s="24" customFormat="1" x14ac:dyDescent="0.25">
      <c r="B29" s="25"/>
      <c r="C29" s="22"/>
      <c r="D29" s="23"/>
      <c r="E29" s="23"/>
      <c r="F29" s="249"/>
    </row>
    <row r="30" spans="2:6" s="24" customFormat="1" x14ac:dyDescent="0.25">
      <c r="B30" s="184"/>
      <c r="C30" s="185" t="s">
        <v>256</v>
      </c>
      <c r="D30" s="186">
        <f>D32+D33+D34+D35+D36+D37+D38</f>
        <v>5573197</v>
      </c>
      <c r="E30" s="186">
        <f>E32+E33+E34+E35+E36+E37+E38+E39</f>
        <v>5845798</v>
      </c>
      <c r="F30" s="187">
        <f t="shared" si="2"/>
        <v>104.8912859172213</v>
      </c>
    </row>
    <row r="31" spans="2:6" s="24" customFormat="1" x14ac:dyDescent="0.25">
      <c r="B31" s="25"/>
      <c r="C31" s="26"/>
      <c r="D31" s="27"/>
      <c r="E31" s="27"/>
      <c r="F31" s="249"/>
    </row>
    <row r="32" spans="2:6" s="24" customFormat="1" x14ac:dyDescent="0.25">
      <c r="B32" s="24">
        <v>411</v>
      </c>
      <c r="C32" s="26" t="s">
        <v>257</v>
      </c>
      <c r="D32" s="27">
        <v>1012664</v>
      </c>
      <c r="E32" s="27">
        <v>1012028</v>
      </c>
      <c r="F32" s="249">
        <f t="shared" si="2"/>
        <v>99.937195357986468</v>
      </c>
    </row>
    <row r="33" spans="2:17" s="24" customFormat="1" x14ac:dyDescent="0.25">
      <c r="B33" s="24">
        <v>412</v>
      </c>
      <c r="C33" s="26" t="s">
        <v>114</v>
      </c>
      <c r="D33" s="27">
        <f>1491067-3000+4800</f>
        <v>1492867</v>
      </c>
      <c r="E33" s="27">
        <v>1663870</v>
      </c>
      <c r="F33" s="249">
        <f t="shared" si="2"/>
        <v>111.4546707777719</v>
      </c>
    </row>
    <row r="34" spans="2:17" s="24" customFormat="1" x14ac:dyDescent="0.25">
      <c r="B34" s="24">
        <v>413</v>
      </c>
      <c r="C34" s="188" t="s">
        <v>258</v>
      </c>
      <c r="D34" s="27">
        <v>0</v>
      </c>
      <c r="E34" s="27">
        <v>0</v>
      </c>
      <c r="F34" s="249"/>
      <c r="Q34" s="9"/>
    </row>
    <row r="35" spans="2:17" s="9" customFormat="1" x14ac:dyDescent="0.25">
      <c r="B35" s="9">
        <v>414</v>
      </c>
      <c r="C35" s="8" t="s">
        <v>153</v>
      </c>
      <c r="D35" s="7">
        <v>360000</v>
      </c>
      <c r="E35" s="27">
        <v>345000</v>
      </c>
      <c r="F35" s="249">
        <f t="shared" si="2"/>
        <v>95.833333333333343</v>
      </c>
    </row>
    <row r="36" spans="2:17" s="9" customFormat="1" x14ac:dyDescent="0.25">
      <c r="B36" s="9">
        <v>415</v>
      </c>
      <c r="C36" s="8" t="s">
        <v>145</v>
      </c>
      <c r="D36" s="7">
        <v>1741300</v>
      </c>
      <c r="E36" s="27">
        <v>1677900</v>
      </c>
      <c r="F36" s="249">
        <f t="shared" si="2"/>
        <v>96.359042094986506</v>
      </c>
    </row>
    <row r="37" spans="2:17" s="9" customFormat="1" x14ac:dyDescent="0.25">
      <c r="B37" s="9">
        <v>416</v>
      </c>
      <c r="C37" s="8" t="s">
        <v>156</v>
      </c>
      <c r="D37" s="7">
        <v>956366</v>
      </c>
      <c r="E37" s="27">
        <v>1100000</v>
      </c>
      <c r="F37" s="249">
        <f t="shared" si="2"/>
        <v>115.01872714002799</v>
      </c>
    </row>
    <row r="38" spans="2:17" s="9" customFormat="1" x14ac:dyDescent="0.25">
      <c r="B38" s="9">
        <v>419</v>
      </c>
      <c r="C38" s="8" t="s">
        <v>102</v>
      </c>
      <c r="D38" s="7">
        <v>10000</v>
      </c>
      <c r="E38" s="27">
        <v>40000</v>
      </c>
      <c r="F38" s="249">
        <f t="shared" si="2"/>
        <v>400</v>
      </c>
    </row>
    <row r="39" spans="2:17" s="9" customFormat="1" x14ac:dyDescent="0.25">
      <c r="B39" s="9">
        <v>480</v>
      </c>
      <c r="C39" s="8" t="s">
        <v>347</v>
      </c>
      <c r="D39" s="7">
        <v>0</v>
      </c>
      <c r="E39" s="27">
        <v>7000</v>
      </c>
      <c r="F39" s="249"/>
    </row>
    <row r="40" spans="2:17" s="9" customFormat="1" x14ac:dyDescent="0.25">
      <c r="C40" s="8"/>
      <c r="D40" s="7"/>
      <c r="E40" s="7"/>
      <c r="F40" s="249"/>
    </row>
    <row r="41" spans="2:17" x14ac:dyDescent="0.25">
      <c r="B41" s="189" t="s">
        <v>259</v>
      </c>
      <c r="C41" s="190" t="s">
        <v>260</v>
      </c>
      <c r="D41" s="191">
        <v>100000</v>
      </c>
      <c r="E41" s="191">
        <v>120000</v>
      </c>
      <c r="F41" s="192">
        <f t="shared" si="2"/>
        <v>120</v>
      </c>
    </row>
    <row r="42" spans="2:17" s="9" customFormat="1" x14ac:dyDescent="0.25">
      <c r="C42" s="8"/>
      <c r="D42" s="7"/>
      <c r="E42" s="7"/>
      <c r="F42" s="249"/>
    </row>
    <row r="43" spans="2:17" s="9" customFormat="1" x14ac:dyDescent="0.25">
      <c r="B43" s="193"/>
      <c r="C43" s="194" t="s">
        <v>261</v>
      </c>
      <c r="D43" s="195">
        <f>D7-D28</f>
        <v>3294871</v>
      </c>
      <c r="E43" s="195">
        <f>E7-E28</f>
        <v>2976000</v>
      </c>
      <c r="F43" s="249">
        <f t="shared" si="2"/>
        <v>90.322200778118471</v>
      </c>
    </row>
    <row r="44" spans="2:17" s="9" customFormat="1" x14ac:dyDescent="0.25">
      <c r="C44" s="8"/>
      <c r="D44" s="7"/>
      <c r="E44" s="7"/>
      <c r="F44" s="249"/>
    </row>
    <row r="45" spans="2:17" x14ac:dyDescent="0.25">
      <c r="B45" s="184"/>
      <c r="C45" s="185" t="s">
        <v>262</v>
      </c>
      <c r="D45" s="186">
        <f>D47-D48</f>
        <v>-4039000</v>
      </c>
      <c r="E45" s="186">
        <f>E47-E48</f>
        <v>-2976000</v>
      </c>
      <c r="F45" s="187">
        <f t="shared" si="2"/>
        <v>73.681604357514246</v>
      </c>
    </row>
    <row r="46" spans="2:17" s="9" customFormat="1" x14ac:dyDescent="0.25">
      <c r="C46" s="8"/>
      <c r="D46" s="7"/>
      <c r="E46" s="7"/>
      <c r="F46" s="249"/>
    </row>
    <row r="47" spans="2:17" s="196" customFormat="1" x14ac:dyDescent="0.25">
      <c r="B47" s="196">
        <v>810</v>
      </c>
      <c r="C47" s="197" t="s">
        <v>263</v>
      </c>
      <c r="D47" s="198">
        <v>0</v>
      </c>
      <c r="E47" s="198">
        <v>50000</v>
      </c>
      <c r="F47" s="249"/>
    </row>
    <row r="48" spans="2:17" s="196" customFormat="1" x14ac:dyDescent="0.25">
      <c r="B48" s="196">
        <v>510</v>
      </c>
      <c r="C48" s="197" t="s">
        <v>264</v>
      </c>
      <c r="D48" s="198">
        <v>4039000</v>
      </c>
      <c r="E48" s="198">
        <v>3026000</v>
      </c>
      <c r="F48" s="249">
        <f t="shared" si="2"/>
        <v>74.919534538252037</v>
      </c>
    </row>
    <row r="49" spans="2:6" x14ac:dyDescent="0.25">
      <c r="F49" s="249"/>
    </row>
    <row r="50" spans="2:6" x14ac:dyDescent="0.25">
      <c r="B50" s="199"/>
      <c r="C50" s="159" t="s">
        <v>265</v>
      </c>
      <c r="D50" s="18">
        <f>D43+D45</f>
        <v>-744129</v>
      </c>
      <c r="E50" s="18">
        <f>E45-E52</f>
        <v>-2976000</v>
      </c>
      <c r="F50" s="20">
        <f t="shared" si="2"/>
        <v>399.93065718443978</v>
      </c>
    </row>
    <row r="51" spans="2:6" s="25" customFormat="1" x14ac:dyDescent="0.25">
      <c r="C51" s="22"/>
      <c r="D51" s="23"/>
      <c r="E51" s="23"/>
      <c r="F51" s="249"/>
    </row>
    <row r="52" spans="2:6" s="204" customFormat="1" x14ac:dyDescent="0.25">
      <c r="B52" s="200"/>
      <c r="C52" s="201" t="s">
        <v>266</v>
      </c>
      <c r="D52" s="202">
        <f>D64</f>
        <v>744129</v>
      </c>
      <c r="E52" s="202">
        <f>E54+E59+E64</f>
        <v>0</v>
      </c>
      <c r="F52" s="203">
        <f t="shared" si="2"/>
        <v>0</v>
      </c>
    </row>
    <row r="53" spans="2:6" s="204" customFormat="1" x14ac:dyDescent="0.25">
      <c r="C53" s="205"/>
      <c r="D53" s="206"/>
      <c r="E53" s="206"/>
      <c r="F53" s="249"/>
    </row>
    <row r="54" spans="2:6" x14ac:dyDescent="0.25">
      <c r="B54" s="184"/>
      <c r="C54" s="185" t="s">
        <v>267</v>
      </c>
      <c r="D54" s="186">
        <f>D56-D57</f>
        <v>0</v>
      </c>
      <c r="E54" s="186">
        <f>E56-E57</f>
        <v>0</v>
      </c>
      <c r="F54" s="187"/>
    </row>
    <row r="55" spans="2:6" x14ac:dyDescent="0.25">
      <c r="F55" s="249"/>
    </row>
    <row r="56" spans="2:6" s="196" customFormat="1" x14ac:dyDescent="0.25">
      <c r="B56" s="196">
        <v>910</v>
      </c>
      <c r="C56" s="197" t="s">
        <v>268</v>
      </c>
      <c r="D56" s="198">
        <v>0</v>
      </c>
      <c r="E56" s="198">
        <v>0</v>
      </c>
      <c r="F56" s="249"/>
    </row>
    <row r="57" spans="2:6" s="196" customFormat="1" x14ac:dyDescent="0.25">
      <c r="B57" s="196">
        <v>610</v>
      </c>
      <c r="C57" s="197" t="s">
        <v>269</v>
      </c>
      <c r="D57" s="198">
        <v>0</v>
      </c>
      <c r="E57" s="198">
        <v>0</v>
      </c>
      <c r="F57" s="249"/>
    </row>
    <row r="58" spans="2:6" x14ac:dyDescent="0.25">
      <c r="F58" s="249"/>
    </row>
    <row r="59" spans="2:6" x14ac:dyDescent="0.25">
      <c r="B59" s="184"/>
      <c r="C59" s="185" t="s">
        <v>270</v>
      </c>
      <c r="D59" s="186">
        <f>D61-D62</f>
        <v>0</v>
      </c>
      <c r="E59" s="186">
        <f>E61-E62</f>
        <v>0</v>
      </c>
      <c r="F59" s="187"/>
    </row>
    <row r="60" spans="2:6" x14ac:dyDescent="0.25">
      <c r="F60" s="249"/>
    </row>
    <row r="61" spans="2:6" s="196" customFormat="1" x14ac:dyDescent="0.25">
      <c r="B61" s="196">
        <v>920</v>
      </c>
      <c r="C61" s="197" t="s">
        <v>271</v>
      </c>
      <c r="D61" s="198">
        <v>0</v>
      </c>
      <c r="E61" s="198">
        <v>0</v>
      </c>
      <c r="F61" s="249"/>
    </row>
    <row r="62" spans="2:6" s="196" customFormat="1" x14ac:dyDescent="0.25">
      <c r="B62" s="196">
        <v>620</v>
      </c>
      <c r="C62" s="197" t="s">
        <v>272</v>
      </c>
      <c r="D62" s="198">
        <v>0</v>
      </c>
      <c r="E62" s="198">
        <v>0</v>
      </c>
      <c r="F62" s="249"/>
    </row>
    <row r="63" spans="2:6" s="196" customFormat="1" x14ac:dyDescent="0.25">
      <c r="C63" s="197"/>
      <c r="D63" s="198"/>
      <c r="E63" s="198"/>
      <c r="F63" s="249"/>
    </row>
    <row r="64" spans="2:6" s="196" customFormat="1" ht="12.75" customHeight="1" x14ac:dyDescent="0.25">
      <c r="B64" s="318" t="s">
        <v>273</v>
      </c>
      <c r="C64" s="318"/>
      <c r="D64" s="28">
        <v>744129</v>
      </c>
      <c r="E64" s="207">
        <v>0</v>
      </c>
      <c r="F64" s="30">
        <f t="shared" si="2"/>
        <v>0</v>
      </c>
    </row>
    <row r="65" spans="2:6" x14ac:dyDescent="0.25">
      <c r="F65" s="249"/>
    </row>
    <row r="66" spans="2:6" x14ac:dyDescent="0.25">
      <c r="B66" s="208"/>
      <c r="C66" s="209" t="s">
        <v>274</v>
      </c>
      <c r="D66" s="210">
        <f>D50+D52</f>
        <v>0</v>
      </c>
      <c r="E66" s="210">
        <f>E43+E45</f>
        <v>0</v>
      </c>
      <c r="F66" s="33"/>
    </row>
  </sheetData>
  <mergeCells count="5">
    <mergeCell ref="B2:F2"/>
    <mergeCell ref="B9:C9"/>
    <mergeCell ref="B16:C16"/>
    <mergeCell ref="B23:C23"/>
    <mergeCell ref="B64:C64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7"/>
  <sheetViews>
    <sheetView topLeftCell="A49" workbookViewId="0">
      <selection activeCell="E26" sqref="E26"/>
    </sheetView>
  </sheetViews>
  <sheetFormatPr defaultRowHeight="12.75" x14ac:dyDescent="0.25"/>
  <cols>
    <col min="1" max="1" width="9.140625" style="1"/>
    <col min="2" max="2" width="15" style="1" customWidth="1"/>
    <col min="3" max="3" width="52.5703125" style="4" customWidth="1"/>
    <col min="4" max="5" width="16.85546875" style="5" customWidth="1"/>
    <col min="6" max="6" width="18.28515625" style="5" customWidth="1"/>
    <col min="7" max="8" width="9.140625" style="1"/>
    <col min="9" max="9" width="10.28515625" style="1" bestFit="1" customWidth="1"/>
    <col min="10" max="16384" width="9.140625" style="1"/>
  </cols>
  <sheetData>
    <row r="1" spans="2:9" ht="13.5" thickBot="1" x14ac:dyDescent="0.3"/>
    <row r="2" spans="2:9" ht="43.5" customHeight="1" thickBot="1" x14ac:dyDescent="0.3">
      <c r="B2" s="336" t="s">
        <v>353</v>
      </c>
      <c r="C2" s="337"/>
      <c r="D2" s="337"/>
      <c r="E2" s="337"/>
      <c r="F2" s="338"/>
    </row>
    <row r="4" spans="2:9" ht="38.25" x14ac:dyDescent="0.25">
      <c r="B4" s="173" t="s">
        <v>0</v>
      </c>
      <c r="C4" s="173" t="s">
        <v>1</v>
      </c>
      <c r="D4" s="211" t="s">
        <v>342</v>
      </c>
      <c r="E4" s="211" t="s">
        <v>354</v>
      </c>
      <c r="F4" s="174" t="s">
        <v>275</v>
      </c>
    </row>
    <row r="5" spans="2:9" x14ac:dyDescent="0.25">
      <c r="B5" s="1">
        <v>1</v>
      </c>
      <c r="C5" s="1">
        <v>2</v>
      </c>
      <c r="D5" s="2">
        <v>3</v>
      </c>
      <c r="E5" s="2">
        <v>4</v>
      </c>
      <c r="F5" s="2">
        <v>5</v>
      </c>
    </row>
    <row r="6" spans="2:9" x14ac:dyDescent="0.25">
      <c r="C6" s="1"/>
      <c r="D6" s="2"/>
      <c r="E6" s="2"/>
      <c r="F6" s="2"/>
    </row>
    <row r="7" spans="2:9" s="11" customFormat="1" ht="14.25" customHeight="1" x14ac:dyDescent="0.25">
      <c r="B7" s="212">
        <v>41</v>
      </c>
      <c r="C7" s="213" t="s">
        <v>256</v>
      </c>
      <c r="D7" s="3">
        <f>D9+D18+D31+D36+D41+D45+D49</f>
        <v>5573197</v>
      </c>
      <c r="E7" s="3">
        <f>E9+E18+E36+E41+E45+E49+E51</f>
        <v>5855797.9939999999</v>
      </c>
      <c r="F7" s="10">
        <f>E7/D7*100</f>
        <v>105.07071603605613</v>
      </c>
    </row>
    <row r="8" spans="2:9" x14ac:dyDescent="0.25">
      <c r="F8" s="7"/>
    </row>
    <row r="9" spans="2:9" ht="14.25" x14ac:dyDescent="0.25">
      <c r="B9" s="184">
        <v>411</v>
      </c>
      <c r="C9" s="214" t="s">
        <v>276</v>
      </c>
      <c r="D9" s="215">
        <f>D11+D14</f>
        <v>1012664</v>
      </c>
      <c r="E9" s="215">
        <f>E11+E14</f>
        <v>1012027.9939999999</v>
      </c>
      <c r="F9" s="187">
        <f>E9/D9*100</f>
        <v>99.937194765489835</v>
      </c>
    </row>
    <row r="10" spans="2:9" s="8" customFormat="1" x14ac:dyDescent="0.25">
      <c r="B10" s="1"/>
      <c r="D10" s="7"/>
      <c r="E10" s="7"/>
      <c r="F10" s="7"/>
    </row>
    <row r="11" spans="2:9" s="8" customFormat="1" x14ac:dyDescent="0.25">
      <c r="B11" s="1">
        <v>411100</v>
      </c>
      <c r="C11" s="15" t="s">
        <v>277</v>
      </c>
      <c r="D11" s="5">
        <f>D12+D13</f>
        <v>888387</v>
      </c>
      <c r="E11" s="5">
        <f>E12+E13</f>
        <v>882750.995</v>
      </c>
      <c r="F11" s="7">
        <f>E11/D11*100</f>
        <v>99.365591234450761</v>
      </c>
    </row>
    <row r="12" spans="2:9" s="8" customFormat="1" x14ac:dyDescent="0.25">
      <c r="B12" s="9"/>
      <c r="C12" s="8" t="s">
        <v>278</v>
      </c>
      <c r="D12" s="7">
        <v>535697.36</v>
      </c>
      <c r="E12" s="7">
        <v>532298.85</v>
      </c>
      <c r="F12" s="7">
        <f t="shared" ref="F12:F15" si="0">E12/D12*100</f>
        <v>99.365591422739143</v>
      </c>
    </row>
    <row r="13" spans="2:9" s="9" customFormat="1" x14ac:dyDescent="0.25">
      <c r="C13" s="8" t="s">
        <v>279</v>
      </c>
      <c r="D13" s="7">
        <v>352689.64</v>
      </c>
      <c r="E13" s="7">
        <v>350452.14500000002</v>
      </c>
      <c r="F13" s="7">
        <f t="shared" si="0"/>
        <v>99.36559094846109</v>
      </c>
    </row>
    <row r="14" spans="2:9" x14ac:dyDescent="0.25">
      <c r="B14" s="1">
        <v>411200</v>
      </c>
      <c r="C14" s="15" t="s">
        <v>280</v>
      </c>
      <c r="D14" s="5">
        <f>D15+D16</f>
        <v>124277</v>
      </c>
      <c r="E14" s="5">
        <f>E15+E16</f>
        <v>129276.999</v>
      </c>
      <c r="F14" s="7">
        <f t="shared" si="0"/>
        <v>104.0232697924797</v>
      </c>
    </row>
    <row r="15" spans="2:9" s="9" customFormat="1" x14ac:dyDescent="0.25">
      <c r="C15" s="8" t="s">
        <v>281</v>
      </c>
      <c r="D15" s="7">
        <v>74939.03</v>
      </c>
      <c r="E15" s="7">
        <v>77954.03</v>
      </c>
      <c r="F15" s="7">
        <f t="shared" si="0"/>
        <v>104.02327065082106</v>
      </c>
    </row>
    <row r="16" spans="2:9" s="9" customFormat="1" x14ac:dyDescent="0.25">
      <c r="C16" s="8" t="s">
        <v>282</v>
      </c>
      <c r="D16" s="7">
        <v>49337.97</v>
      </c>
      <c r="E16" s="7">
        <v>51322.968999999997</v>
      </c>
      <c r="F16" s="7">
        <f>E16/D16*100</f>
        <v>104.02326848875217</v>
      </c>
      <c r="I16" s="216"/>
    </row>
    <row r="17" spans="2:9" x14ac:dyDescent="0.25">
      <c r="C17" s="8"/>
      <c r="F17" s="7"/>
      <c r="I17" s="2"/>
    </row>
    <row r="18" spans="2:9" x14ac:dyDescent="0.25">
      <c r="B18" s="184">
        <v>412</v>
      </c>
      <c r="C18" s="185" t="s">
        <v>283</v>
      </c>
      <c r="D18" s="186">
        <f>D20+D21+D22+D23+D24+D25+D26+D27+D28</f>
        <v>1492867</v>
      </c>
      <c r="E18" s="186">
        <f>SUM(E20:E28)</f>
        <v>1648870</v>
      </c>
      <c r="F18" s="187">
        <f t="shared" ref="F18:F54" si="1">E18/D18*100</f>
        <v>110.44989272319637</v>
      </c>
      <c r="I18" s="2"/>
    </row>
    <row r="19" spans="2:9" x14ac:dyDescent="0.25">
      <c r="C19" s="8"/>
      <c r="F19" s="7"/>
      <c r="I19" s="2"/>
    </row>
    <row r="20" spans="2:9" x14ac:dyDescent="0.25">
      <c r="B20" s="1">
        <v>412100</v>
      </c>
      <c r="C20" s="15" t="s">
        <v>54</v>
      </c>
      <c r="D20" s="5">
        <v>185000</v>
      </c>
      <c r="E20" s="5">
        <f>'ОРГАНИЗАЦИОНА 2018 6'!E8+'ОРГАНИЗАЦИОНА 2018 6'!E102</f>
        <v>178000</v>
      </c>
      <c r="F20" s="7">
        <f t="shared" si="1"/>
        <v>96.216216216216225</v>
      </c>
      <c r="I20" s="2"/>
    </row>
    <row r="21" spans="2:9" ht="25.5" x14ac:dyDescent="0.25">
      <c r="B21" s="1">
        <v>412200</v>
      </c>
      <c r="C21" s="15" t="s">
        <v>284</v>
      </c>
      <c r="D21" s="5">
        <v>90000</v>
      </c>
      <c r="E21" s="5">
        <f>'ОРГАНИЗАЦИОНА 2018 6'!E35+'ОРГАНИЗАЦИОНА 2018 6'!E104+'ОРГАНИЗАЦИОНА 2018 6'!E216</f>
        <v>97070</v>
      </c>
      <c r="F21" s="7">
        <f t="shared" si="1"/>
        <v>107.85555555555555</v>
      </c>
      <c r="I21" s="2"/>
    </row>
    <row r="22" spans="2:9" x14ac:dyDescent="0.25">
      <c r="B22" s="1">
        <v>412300</v>
      </c>
      <c r="C22" s="15" t="s">
        <v>285</v>
      </c>
      <c r="D22" s="5">
        <v>32433</v>
      </c>
      <c r="E22" s="5">
        <f>'ОРГАНИЗАЦИОНА 2018 6'!E10+'ОРГАНИЗАЦИОНА 2018 6'!E42+'ОРГАНИЗАЦИОНА 2018 6'!E103+'ОРГАНИЗАЦИОНА 2018 6'!E105</f>
        <v>32300</v>
      </c>
      <c r="F22" s="7">
        <f t="shared" si="1"/>
        <v>99.589923842999411</v>
      </c>
      <c r="I22" s="2"/>
    </row>
    <row r="23" spans="2:9" x14ac:dyDescent="0.25">
      <c r="B23" s="1">
        <v>412400</v>
      </c>
      <c r="C23" s="15" t="s">
        <v>286</v>
      </c>
      <c r="D23" s="5">
        <v>2200</v>
      </c>
      <c r="E23" s="5">
        <f>'ОРГАНИЗАЦИОНА 2018 6'!E89</f>
        <v>2000</v>
      </c>
      <c r="F23" s="7">
        <f t="shared" si="1"/>
        <v>90.909090909090907</v>
      </c>
      <c r="I23" s="2"/>
    </row>
    <row r="24" spans="2:9" x14ac:dyDescent="0.25">
      <c r="B24" s="1">
        <v>412500</v>
      </c>
      <c r="C24" s="15" t="s">
        <v>287</v>
      </c>
      <c r="D24" s="5">
        <v>266066</v>
      </c>
      <c r="E24" s="5">
        <f>'ОРГАНИЗАЦИОНА 2018 6'!E45+'ОРГАНИЗАЦИОНА 2018 6'!E218</f>
        <v>254000</v>
      </c>
      <c r="F24" s="7">
        <f t="shared" si="1"/>
        <v>95.46503499131795</v>
      </c>
      <c r="I24" s="2"/>
    </row>
    <row r="25" spans="2:9" x14ac:dyDescent="0.25">
      <c r="B25" s="1">
        <v>412600</v>
      </c>
      <c r="C25" s="15" t="s">
        <v>58</v>
      </c>
      <c r="D25" s="5">
        <v>37000</v>
      </c>
      <c r="E25" s="5">
        <v>29500</v>
      </c>
      <c r="F25" s="7">
        <f t="shared" si="1"/>
        <v>79.729729729729726</v>
      </c>
      <c r="I25" s="2"/>
    </row>
    <row r="26" spans="2:9" x14ac:dyDescent="0.25">
      <c r="B26" s="1">
        <v>412700</v>
      </c>
      <c r="C26" s="15" t="s">
        <v>87</v>
      </c>
      <c r="D26" s="5">
        <v>265768</v>
      </c>
      <c r="E26" s="5">
        <f>'ОРГАНИЗАЦИОНА 2018 6'!E15+'ОРГАНИЗАЦИОНА 2018 6'!E49+'ОРГАНИЗАЦИОНА 2018 6'!E82+'ОРГАНИЗАЦИОНА 2018 6'!E91+'ОРГАНИЗАЦИОНА 2018 6'!E106+'ОРГАНИЗАЦИОНА 2018 6'!E140+'ОРГАНИЗАЦИОНА 2018 6'!E202+'ОРГАНИЗАЦИОНА 2018 6'!E224</f>
        <v>326000</v>
      </c>
      <c r="F26" s="7">
        <f t="shared" si="1"/>
        <v>122.66337557569007</v>
      </c>
      <c r="I26" s="2"/>
    </row>
    <row r="27" spans="2:9" x14ac:dyDescent="0.25">
      <c r="B27" s="1">
        <v>412800</v>
      </c>
      <c r="C27" s="15" t="s">
        <v>288</v>
      </c>
      <c r="D27" s="5">
        <v>235000</v>
      </c>
      <c r="E27" s="5">
        <f>'ОРГАНИЗАЦИОНА 2018 6'!E227</f>
        <v>372000</v>
      </c>
      <c r="F27" s="7">
        <f t="shared" si="1"/>
        <v>158.29787234042553</v>
      </c>
    </row>
    <row r="28" spans="2:9" x14ac:dyDescent="0.25">
      <c r="B28" s="1">
        <v>412900</v>
      </c>
      <c r="C28" s="15" t="s">
        <v>64</v>
      </c>
      <c r="D28" s="5">
        <v>379400</v>
      </c>
      <c r="E28" s="5">
        <f>'ОРГАНИЗАЦИОНА 2018 6'!E18+'ОРГАНИЗАЦИОНА 2018 6'!E64+'ОРГАНИЗАЦИОНА 2018 6'!E83+'ОРГАНИЗАЦИОНА 2018 6'!E92+'ОРГАНИЗАЦИОНА 2018 6'!E107+'ОРГАНИЗАЦИОНА 2018 6'!E108+'ОРГАНИЗАЦИОНА 2018 6'!E109+'ОРГАНИЗАЦИОНА 2018 6'!E110+'ОРГАНИЗАЦИОНА 2018 6'!E126</f>
        <v>358000</v>
      </c>
      <c r="F28" s="7">
        <f t="shared" si="1"/>
        <v>94.359515023721656</v>
      </c>
    </row>
    <row r="29" spans="2:9" x14ac:dyDescent="0.25">
      <c r="F29" s="7"/>
    </row>
    <row r="30" spans="2:9" x14ac:dyDescent="0.25">
      <c r="F30" s="7"/>
    </row>
    <row r="31" spans="2:9" s="9" customFormat="1" ht="25.5" x14ac:dyDescent="0.25">
      <c r="B31" s="184">
        <v>413</v>
      </c>
      <c r="C31" s="214" t="s">
        <v>289</v>
      </c>
      <c r="D31" s="186">
        <f>D33+D34</f>
        <v>0</v>
      </c>
      <c r="E31" s="186">
        <f>E33+E34</f>
        <v>0</v>
      </c>
      <c r="F31" s="187"/>
    </row>
    <row r="32" spans="2:9" s="9" customFormat="1" x14ac:dyDescent="0.25">
      <c r="C32" s="8"/>
      <c r="D32" s="5"/>
      <c r="E32" s="5"/>
      <c r="F32" s="7"/>
    </row>
    <row r="33" spans="2:6" s="14" customFormat="1" ht="25.5" x14ac:dyDescent="0.25">
      <c r="B33" s="14">
        <v>413300</v>
      </c>
      <c r="C33" s="15" t="s">
        <v>290</v>
      </c>
      <c r="D33" s="5">
        <v>0</v>
      </c>
      <c r="E33" s="5">
        <v>0</v>
      </c>
      <c r="F33" s="7"/>
    </row>
    <row r="34" spans="2:6" s="14" customFormat="1" x14ac:dyDescent="0.25">
      <c r="B34" s="14">
        <v>413900</v>
      </c>
      <c r="C34" s="15" t="s">
        <v>291</v>
      </c>
      <c r="D34" s="5">
        <v>0</v>
      </c>
      <c r="E34" s="5">
        <v>0</v>
      </c>
      <c r="F34" s="7"/>
    </row>
    <row r="35" spans="2:6" s="11" customFormat="1" ht="14.25" x14ac:dyDescent="0.25">
      <c r="C35" s="12"/>
      <c r="D35" s="5"/>
      <c r="E35" s="5"/>
      <c r="F35" s="7"/>
    </row>
    <row r="36" spans="2:6" s="14" customFormat="1" x14ac:dyDescent="0.25">
      <c r="B36" s="184">
        <v>414</v>
      </c>
      <c r="C36" s="185" t="s">
        <v>292</v>
      </c>
      <c r="D36" s="186">
        <f>D38+D39</f>
        <v>360000</v>
      </c>
      <c r="E36" s="186">
        <f>E38+E39</f>
        <v>345000</v>
      </c>
      <c r="F36" s="187">
        <f t="shared" si="1"/>
        <v>95.833333333333343</v>
      </c>
    </row>
    <row r="37" spans="2:6" s="14" customFormat="1" x14ac:dyDescent="0.25">
      <c r="C37" s="15"/>
      <c r="D37" s="5"/>
      <c r="E37" s="5"/>
      <c r="F37" s="7"/>
    </row>
    <row r="38" spans="2:6" s="14" customFormat="1" x14ac:dyDescent="0.25">
      <c r="B38" s="14">
        <v>414100</v>
      </c>
      <c r="C38" s="15" t="s">
        <v>293</v>
      </c>
      <c r="D38" s="5">
        <v>200000</v>
      </c>
      <c r="E38" s="5">
        <f>'ОРГАНИЗАЦИОНА 2018 6'!E142</f>
        <v>105000</v>
      </c>
      <c r="F38" s="7">
        <f t="shared" si="1"/>
        <v>52.5</v>
      </c>
    </row>
    <row r="39" spans="2:6" s="14" customFormat="1" x14ac:dyDescent="0.25">
      <c r="B39" s="14">
        <v>414100</v>
      </c>
      <c r="C39" s="15" t="s">
        <v>294</v>
      </c>
      <c r="D39" s="5">
        <v>160000</v>
      </c>
      <c r="E39" s="5">
        <f>'ОРГАНИЗАЦИОНА 2018 6'!E143+'ОРГАНИЗАЦИОНА 2018 6'!E144</f>
        <v>240000</v>
      </c>
      <c r="F39" s="7">
        <f t="shared" si="1"/>
        <v>150</v>
      </c>
    </row>
    <row r="40" spans="2:6" s="9" customFormat="1" x14ac:dyDescent="0.25">
      <c r="C40" s="8"/>
      <c r="D40" s="5"/>
      <c r="E40" s="5"/>
      <c r="F40" s="7"/>
    </row>
    <row r="41" spans="2:6" s="9" customFormat="1" x14ac:dyDescent="0.25">
      <c r="B41" s="184">
        <v>415</v>
      </c>
      <c r="C41" s="185" t="s">
        <v>295</v>
      </c>
      <c r="D41" s="186">
        <f>D43</f>
        <v>1741300</v>
      </c>
      <c r="E41" s="186">
        <f>E43</f>
        <v>1722900</v>
      </c>
      <c r="F41" s="187">
        <f t="shared" si="1"/>
        <v>98.943318210532354</v>
      </c>
    </row>
    <row r="42" spans="2:6" s="9" customFormat="1" x14ac:dyDescent="0.25">
      <c r="C42" s="8"/>
      <c r="D42" s="5"/>
      <c r="E42" s="5"/>
      <c r="F42" s="7"/>
    </row>
    <row r="43" spans="2:6" s="14" customFormat="1" x14ac:dyDescent="0.25">
      <c r="B43" s="14">
        <v>415200</v>
      </c>
      <c r="C43" s="15" t="s">
        <v>296</v>
      </c>
      <c r="D43" s="5">
        <v>1741300</v>
      </c>
      <c r="E43" s="247">
        <f>'ОРГАНИЗАЦИОНА 2018 6'!E238+'ОРГАНИЗАЦИОНА 2018 6'!E147+'ОРГАНИЗАЦИОНА 2018 6'!E130</f>
        <v>1722900</v>
      </c>
      <c r="F43" s="7">
        <f t="shared" si="1"/>
        <v>98.943318210532354</v>
      </c>
    </row>
    <row r="44" spans="2:6" s="9" customFormat="1" x14ac:dyDescent="0.25">
      <c r="C44" s="8"/>
      <c r="D44" s="5"/>
      <c r="E44" s="5"/>
      <c r="F44" s="7"/>
    </row>
    <row r="45" spans="2:6" s="14" customFormat="1" x14ac:dyDescent="0.25">
      <c r="B45" s="184">
        <v>416</v>
      </c>
      <c r="C45" s="185" t="s">
        <v>297</v>
      </c>
      <c r="D45" s="186">
        <f>D47</f>
        <v>956366</v>
      </c>
      <c r="E45" s="186">
        <f>E47</f>
        <v>1100000</v>
      </c>
      <c r="F45" s="187">
        <f t="shared" si="1"/>
        <v>115.01872714002799</v>
      </c>
    </row>
    <row r="46" spans="2:6" s="9" customFormat="1" x14ac:dyDescent="0.25">
      <c r="C46" s="8"/>
      <c r="D46" s="5"/>
      <c r="E46" s="5"/>
      <c r="F46" s="7"/>
    </row>
    <row r="47" spans="2:6" ht="25.5" x14ac:dyDescent="0.25">
      <c r="B47" s="1">
        <v>416100</v>
      </c>
      <c r="C47" s="15" t="s">
        <v>298</v>
      </c>
      <c r="D47" s="5">
        <v>956366</v>
      </c>
      <c r="E47" s="247">
        <f>'ОРГАНИЗАЦИОНА 2018 6'!E67+'ОРГАНИЗАЦИОНА 2018 6'!E145</f>
        <v>1100000</v>
      </c>
      <c r="F47" s="7">
        <f t="shared" si="1"/>
        <v>115.01872714002799</v>
      </c>
    </row>
    <row r="48" spans="2:6" x14ac:dyDescent="0.25">
      <c r="C48" s="15"/>
      <c r="D48" s="217"/>
      <c r="E48" s="217"/>
      <c r="F48" s="7"/>
    </row>
    <row r="49" spans="2:6" x14ac:dyDescent="0.25">
      <c r="B49" s="184">
        <v>419</v>
      </c>
      <c r="C49" s="218" t="s">
        <v>299</v>
      </c>
      <c r="D49" s="186">
        <v>10000</v>
      </c>
      <c r="E49" s="248">
        <f>'ОРГАНИЗАЦИОНА 2018 6'!E66</f>
        <v>20000</v>
      </c>
      <c r="F49" s="187">
        <f t="shared" si="1"/>
        <v>200</v>
      </c>
    </row>
    <row r="50" spans="2:6" x14ac:dyDescent="0.25">
      <c r="C50" s="15"/>
      <c r="F50" s="7"/>
    </row>
    <row r="51" spans="2:6" ht="15" x14ac:dyDescent="0.25">
      <c r="B51" s="184">
        <v>480</v>
      </c>
      <c r="C51" s="252" t="s">
        <v>344</v>
      </c>
      <c r="D51" s="186">
        <v>0</v>
      </c>
      <c r="E51" s="186">
        <v>7000</v>
      </c>
      <c r="F51" s="187">
        <v>0</v>
      </c>
    </row>
    <row r="52" spans="2:6" x14ac:dyDescent="0.25">
      <c r="C52" s="15"/>
      <c r="F52" s="7"/>
    </row>
    <row r="53" spans="2:6" x14ac:dyDescent="0.25">
      <c r="C53" s="15"/>
      <c r="F53" s="7"/>
    </row>
    <row r="54" spans="2:6" ht="14.25" x14ac:dyDescent="0.25">
      <c r="B54" s="219" t="s">
        <v>300</v>
      </c>
      <c r="C54" s="220" t="s">
        <v>148</v>
      </c>
      <c r="D54" s="221">
        <v>100000</v>
      </c>
      <c r="E54" s="221">
        <f>'ОРГАНИЗАЦИОНА 2018 6'!E132</f>
        <v>110000</v>
      </c>
      <c r="F54" s="222">
        <f t="shared" si="1"/>
        <v>110.00000000000001</v>
      </c>
    </row>
    <row r="55" spans="2:6" ht="22.5" customHeight="1" x14ac:dyDescent="0.25">
      <c r="C55" s="15"/>
      <c r="F55" s="7"/>
    </row>
    <row r="56" spans="2:6" s="9" customFormat="1" ht="14.25" customHeight="1" x14ac:dyDescent="0.25">
      <c r="B56" s="212">
        <v>51</v>
      </c>
      <c r="C56" s="213" t="s">
        <v>301</v>
      </c>
      <c r="D56" s="179">
        <f>D58+D67+D71</f>
        <v>4039000</v>
      </c>
      <c r="E56" s="179">
        <f>E58+E67+E71</f>
        <v>3026000</v>
      </c>
      <c r="F56" s="10">
        <f>E56/D56*100</f>
        <v>74.919534538252037</v>
      </c>
    </row>
    <row r="57" spans="2:6" s="9" customFormat="1" ht="14.25" customHeight="1" x14ac:dyDescent="0.25">
      <c r="C57" s="8"/>
      <c r="D57" s="5"/>
      <c r="E57" s="5"/>
      <c r="F57" s="7"/>
    </row>
    <row r="58" spans="2:6" s="9" customFormat="1" ht="14.25" customHeight="1" x14ac:dyDescent="0.25">
      <c r="B58" s="223">
        <v>511</v>
      </c>
      <c r="C58" s="224" t="s">
        <v>302</v>
      </c>
      <c r="D58" s="186">
        <f>D60+D61+D62+D63+D64+D65</f>
        <v>3527000</v>
      </c>
      <c r="E58" s="186">
        <f>E60+E61+E62+E63+E64+E65</f>
        <v>2936000</v>
      </c>
      <c r="F58" s="187">
        <f>E58/D58*100</f>
        <v>83.243549759001993</v>
      </c>
    </row>
    <row r="59" spans="2:6" s="9" customFormat="1" ht="14.25" customHeight="1" x14ac:dyDescent="0.25">
      <c r="C59" s="8"/>
      <c r="D59" s="5"/>
      <c r="E59" s="5"/>
      <c r="F59" s="7"/>
    </row>
    <row r="60" spans="2:6" s="14" customFormat="1" ht="14.25" customHeight="1" x14ac:dyDescent="0.25">
      <c r="B60" s="14">
        <v>511100</v>
      </c>
      <c r="C60" s="15" t="s">
        <v>303</v>
      </c>
      <c r="D60" s="5">
        <f>3118000-10000</f>
        <v>3108000</v>
      </c>
      <c r="E60" s="247">
        <f>'ОРГАНИЗАЦИОНА 2018 6'!E242+'ОРГАНИЗАЦИОНА 2018 6'!E243+'ОРГАНИЗАЦИОНА 2018 6'!E244+'ОРГАНИЗАЦИОНА 2018 6'!E245+'ОРГАНИЗАЦИОНА 2018 6'!E246+'ОРГАНИЗАЦИОНА 2018 6'!E247+'ОРГАНИЗАЦИОНА 2018 6'!E248+'ОРГАНИЗАЦИОНА 2018 6'!E249+'ОРГАНИЗАЦИОНА 2018 6'!E250</f>
        <v>2710000</v>
      </c>
      <c r="F60" s="7">
        <f t="shared" ref="F60:F65" si="2">E60/D60*100</f>
        <v>87.194337194337194</v>
      </c>
    </row>
    <row r="61" spans="2:6" s="14" customFormat="1" ht="25.5" customHeight="1" x14ac:dyDescent="0.25">
      <c r="B61" s="14">
        <v>511200</v>
      </c>
      <c r="C61" s="15" t="s">
        <v>304</v>
      </c>
      <c r="D61" s="5">
        <v>45500</v>
      </c>
      <c r="E61" s="247">
        <f>'ОРГАНИЗАЦИОНА 2018 6'!E251+'ОРГАНИЗАЦИОНА 2018 6'!E252+'ОРГАНИЗАЦИОНА 2018 6'!E77</f>
        <v>58000</v>
      </c>
      <c r="F61" s="7">
        <f t="shared" si="2"/>
        <v>127.47252747252746</v>
      </c>
    </row>
    <row r="62" spans="2:6" s="14" customFormat="1" ht="14.25" customHeight="1" x14ac:dyDescent="0.25">
      <c r="B62" s="14">
        <v>511300</v>
      </c>
      <c r="C62" s="15" t="s">
        <v>117</v>
      </c>
      <c r="D62" s="5">
        <v>295500</v>
      </c>
      <c r="E62" s="247">
        <f>'ОРГАНИЗАЦИОНА 2018 6'!E26+'ОРГАНИЗАЦИОНА 2018 6'!E84+'ОРГАНИЗАЦИОНА 2018 6'!E115+'ОРГАНИЗАЦИОНА 2018 6'!E116+'ОРГАНИЗАЦИОНА 2018 6'!E118</f>
        <v>97000</v>
      </c>
      <c r="F62" s="7">
        <f t="shared" si="2"/>
        <v>32.825719120135368</v>
      </c>
    </row>
    <row r="63" spans="2:6" s="14" customFormat="1" ht="14.25" customHeight="1" x14ac:dyDescent="0.25">
      <c r="B63" s="14">
        <v>511400</v>
      </c>
      <c r="C63" s="15" t="s">
        <v>305</v>
      </c>
      <c r="D63" s="5">
        <v>0</v>
      </c>
      <c r="E63" s="247">
        <v>0</v>
      </c>
      <c r="F63" s="7"/>
    </row>
    <row r="64" spans="2:6" s="14" customFormat="1" ht="14.25" customHeight="1" x14ac:dyDescent="0.25">
      <c r="B64" s="14">
        <v>511500</v>
      </c>
      <c r="C64" s="15" t="s">
        <v>306</v>
      </c>
      <c r="D64" s="5">
        <v>0</v>
      </c>
      <c r="E64" s="247">
        <v>0</v>
      </c>
      <c r="F64" s="7"/>
    </row>
    <row r="65" spans="2:6" s="14" customFormat="1" ht="14.25" customHeight="1" x14ac:dyDescent="0.25">
      <c r="B65" s="14">
        <v>511700</v>
      </c>
      <c r="C65" s="15" t="s">
        <v>307</v>
      </c>
      <c r="D65" s="5">
        <v>78000</v>
      </c>
      <c r="E65" s="247">
        <f>'ОРГАНИЗАЦИОНА 2018 6'!E117+'ОРГАНИЗАЦИОНА 2018 6'!E209</f>
        <v>71000</v>
      </c>
      <c r="F65" s="7">
        <f t="shared" si="2"/>
        <v>91.025641025641022</v>
      </c>
    </row>
    <row r="66" spans="2:6" s="9" customFormat="1" ht="14.25" customHeight="1" x14ac:dyDescent="0.25">
      <c r="C66" s="8"/>
      <c r="D66" s="5"/>
      <c r="E66" s="5"/>
      <c r="F66" s="7"/>
    </row>
    <row r="67" spans="2:6" ht="14.25" customHeight="1" x14ac:dyDescent="0.25">
      <c r="B67" s="184">
        <v>513</v>
      </c>
      <c r="C67" s="185" t="s">
        <v>308</v>
      </c>
      <c r="D67" s="186">
        <f>D69</f>
        <v>500000</v>
      </c>
      <c r="E67" s="186">
        <f>E69</f>
        <v>80000</v>
      </c>
      <c r="F67" s="187">
        <v>0</v>
      </c>
    </row>
    <row r="68" spans="2:6" s="9" customFormat="1" ht="14.25" customHeight="1" x14ac:dyDescent="0.25">
      <c r="C68" s="8"/>
      <c r="D68" s="5"/>
      <c r="E68" s="5"/>
      <c r="F68" s="7"/>
    </row>
    <row r="69" spans="2:6" s="14" customFormat="1" ht="14.25" customHeight="1" x14ac:dyDescent="0.25">
      <c r="B69" s="14">
        <v>513100</v>
      </c>
      <c r="C69" s="15" t="s">
        <v>309</v>
      </c>
      <c r="D69" s="5">
        <v>500000</v>
      </c>
      <c r="E69" s="5">
        <f>'ОРГАНИЗАЦИОНА 2018 6'!E208</f>
        <v>80000</v>
      </c>
      <c r="F69" s="7">
        <f>E69/D69</f>
        <v>0.16</v>
      </c>
    </row>
    <row r="70" spans="2:6" s="9" customFormat="1" ht="14.25" customHeight="1" x14ac:dyDescent="0.25">
      <c r="C70" s="8"/>
      <c r="D70" s="5"/>
      <c r="E70" s="5"/>
      <c r="F70" s="7"/>
    </row>
    <row r="71" spans="2:6" ht="24.75" customHeight="1" x14ac:dyDescent="0.25">
      <c r="B71" s="184">
        <v>516</v>
      </c>
      <c r="C71" s="185" t="s">
        <v>139</v>
      </c>
      <c r="D71" s="186">
        <f>D73</f>
        <v>12000</v>
      </c>
      <c r="E71" s="186">
        <f>E73</f>
        <v>10000</v>
      </c>
      <c r="F71" s="187">
        <f>E71/D71*100</f>
        <v>83.333333333333343</v>
      </c>
    </row>
    <row r="72" spans="2:6" s="9" customFormat="1" ht="14.25" customHeight="1" x14ac:dyDescent="0.25">
      <c r="C72" s="8"/>
      <c r="D72" s="5"/>
      <c r="E72" s="5"/>
      <c r="F72" s="7"/>
    </row>
    <row r="73" spans="2:6" s="14" customFormat="1" ht="14.25" customHeight="1" x14ac:dyDescent="0.25">
      <c r="B73" s="14">
        <v>516100</v>
      </c>
      <c r="C73" s="15" t="s">
        <v>310</v>
      </c>
      <c r="D73" s="5">
        <v>12000</v>
      </c>
      <c r="E73" s="5">
        <f>'ОРГАНИЗАЦИОНА 2018 6'!E119</f>
        <v>10000</v>
      </c>
      <c r="F73" s="7">
        <f>E73/D73*100</f>
        <v>83.333333333333343</v>
      </c>
    </row>
    <row r="74" spans="2:6" s="9" customFormat="1" ht="14.25" customHeight="1" x14ac:dyDescent="0.25">
      <c r="C74" s="8"/>
      <c r="D74" s="5"/>
      <c r="E74" s="5"/>
      <c r="F74" s="7"/>
    </row>
    <row r="75" spans="2:6" s="9" customFormat="1" ht="14.25" customHeight="1" x14ac:dyDescent="0.25">
      <c r="C75" s="8"/>
      <c r="D75" s="5"/>
      <c r="E75" s="5"/>
      <c r="F75" s="7"/>
    </row>
    <row r="76" spans="2:6" s="9" customFormat="1" ht="14.25" customHeight="1" x14ac:dyDescent="0.25">
      <c r="B76" s="225"/>
      <c r="C76" s="158" t="s">
        <v>74</v>
      </c>
      <c r="D76" s="210">
        <f>D56+D54+D7</f>
        <v>9712197</v>
      </c>
      <c r="E76" s="210">
        <f>E56+E54+E7</f>
        <v>8991797.993999999</v>
      </c>
      <c r="F76" s="33">
        <f>E76/D76*100</f>
        <v>92.582533014929567</v>
      </c>
    </row>
    <row r="77" spans="2:6" s="9" customFormat="1" ht="14.25" customHeight="1" x14ac:dyDescent="0.25">
      <c r="C77" s="8"/>
      <c r="D77" s="7"/>
      <c r="E77" s="7"/>
      <c r="F77" s="7"/>
    </row>
    <row r="78" spans="2:6" s="9" customFormat="1" x14ac:dyDescent="0.25">
      <c r="C78" s="8"/>
      <c r="D78" s="7"/>
      <c r="E78" s="7"/>
      <c r="F78" s="7"/>
    </row>
    <row r="79" spans="2:6" s="9" customFormat="1" ht="14.25" x14ac:dyDescent="0.25">
      <c r="B79" s="226"/>
      <c r="C79" s="226"/>
      <c r="D79" s="227"/>
      <c r="E79" s="227"/>
      <c r="F79" s="227"/>
    </row>
    <row r="80" spans="2:6" s="9" customFormat="1" x14ac:dyDescent="0.25">
      <c r="B80" s="204"/>
      <c r="C80" s="205"/>
      <c r="D80" s="206"/>
      <c r="E80" s="206"/>
      <c r="F80" s="206"/>
    </row>
    <row r="81" spans="2:6" s="9" customFormat="1" ht="15" customHeight="1" x14ac:dyDescent="0.25">
      <c r="B81" s="226"/>
      <c r="C81" s="226"/>
      <c r="D81" s="228"/>
      <c r="E81" s="228"/>
      <c r="F81" s="228"/>
    </row>
    <row r="82" spans="2:6" s="9" customFormat="1" x14ac:dyDescent="0.25">
      <c r="B82" s="204"/>
      <c r="C82" s="205"/>
      <c r="D82" s="206"/>
      <c r="E82" s="206"/>
      <c r="F82" s="206"/>
    </row>
    <row r="83" spans="2:6" x14ac:dyDescent="0.25">
      <c r="B83" s="229"/>
      <c r="C83" s="230"/>
      <c r="D83" s="206"/>
      <c r="E83" s="206"/>
      <c r="F83" s="206"/>
    </row>
    <row r="84" spans="2:6" s="9" customFormat="1" x14ac:dyDescent="0.25">
      <c r="B84" s="204"/>
      <c r="C84" s="205"/>
      <c r="D84" s="206"/>
      <c r="E84" s="206"/>
      <c r="F84" s="206"/>
    </row>
    <row r="85" spans="2:6" s="9" customFormat="1" x14ac:dyDescent="0.25">
      <c r="B85" s="226"/>
      <c r="C85" s="226"/>
      <c r="D85" s="228"/>
      <c r="E85" s="228"/>
      <c r="F85" s="228"/>
    </row>
    <row r="86" spans="2:6" s="9" customFormat="1" x14ac:dyDescent="0.25">
      <c r="B86" s="204"/>
      <c r="C86" s="205"/>
      <c r="D86" s="206"/>
      <c r="E86" s="206"/>
      <c r="F86" s="206"/>
    </row>
    <row r="87" spans="2:6" s="9" customFormat="1" x14ac:dyDescent="0.25">
      <c r="B87" s="229"/>
      <c r="C87" s="230"/>
      <c r="D87" s="206"/>
      <c r="E87" s="206"/>
      <c r="F87" s="206"/>
    </row>
    <row r="88" spans="2:6" s="9" customFormat="1" x14ac:dyDescent="0.25">
      <c r="B88" s="204"/>
      <c r="C88" s="205"/>
      <c r="D88" s="206"/>
      <c r="E88" s="206"/>
      <c r="F88" s="206"/>
    </row>
    <row r="89" spans="2:6" s="9" customFormat="1" ht="15.75" x14ac:dyDescent="0.25">
      <c r="B89" s="226"/>
      <c r="C89" s="226"/>
      <c r="D89" s="231"/>
      <c r="E89" s="231"/>
      <c r="F89" s="231"/>
    </row>
    <row r="90" spans="2:6" s="24" customFormat="1" x14ac:dyDescent="0.25">
      <c r="B90" s="229"/>
      <c r="C90" s="230"/>
      <c r="D90" s="228"/>
      <c r="E90" s="228"/>
      <c r="F90" s="228"/>
    </row>
    <row r="91" spans="2:6" s="24" customFormat="1" x14ac:dyDescent="0.25">
      <c r="B91" s="229"/>
      <c r="C91" s="230"/>
      <c r="D91" s="228"/>
      <c r="E91" s="228"/>
      <c r="F91" s="228"/>
    </row>
    <row r="92" spans="2:6" s="24" customFormat="1" x14ac:dyDescent="0.25">
      <c r="B92" s="229"/>
      <c r="C92" s="205"/>
      <c r="D92" s="206"/>
      <c r="E92" s="206"/>
      <c r="F92" s="206"/>
    </row>
    <row r="93" spans="2:6" s="24" customFormat="1" x14ac:dyDescent="0.25">
      <c r="B93" s="229"/>
      <c r="C93" s="230"/>
      <c r="D93" s="228"/>
      <c r="E93" s="228"/>
      <c r="F93" s="228"/>
    </row>
    <row r="94" spans="2:6" s="9" customFormat="1" x14ac:dyDescent="0.25">
      <c r="B94" s="204"/>
      <c r="C94" s="205"/>
      <c r="D94" s="206"/>
      <c r="E94" s="206"/>
      <c r="F94" s="206"/>
    </row>
    <row r="95" spans="2:6" s="34" customFormat="1" ht="15.75" x14ac:dyDescent="0.25">
      <c r="B95" s="232"/>
      <c r="C95" s="232"/>
      <c r="D95" s="231"/>
      <c r="E95" s="231"/>
      <c r="F95" s="231"/>
    </row>
    <row r="96" spans="2:6" s="9" customFormat="1" x14ac:dyDescent="0.25">
      <c r="C96" s="8"/>
      <c r="D96" s="7"/>
      <c r="E96" s="7"/>
      <c r="F96" s="7"/>
    </row>
    <row r="97" spans="3:6" s="9" customFormat="1" x14ac:dyDescent="0.25">
      <c r="C97" s="8"/>
      <c r="D97" s="7"/>
      <c r="E97" s="7"/>
      <c r="F97" s="7"/>
    </row>
    <row r="98" spans="3:6" s="9" customFormat="1" x14ac:dyDescent="0.25">
      <c r="C98" s="8"/>
      <c r="D98" s="7"/>
      <c r="E98" s="7"/>
      <c r="F98" s="7"/>
    </row>
    <row r="99" spans="3:6" s="9" customFormat="1" x14ac:dyDescent="0.25">
      <c r="C99" s="8"/>
      <c r="D99" s="7"/>
      <c r="E99" s="7"/>
      <c r="F99" s="7"/>
    </row>
    <row r="100" spans="3:6" s="9" customFormat="1" x14ac:dyDescent="0.25">
      <c r="C100" s="8"/>
      <c r="D100" s="7"/>
      <c r="E100" s="7"/>
      <c r="F100" s="7"/>
    </row>
    <row r="101" spans="3:6" s="9" customFormat="1" x14ac:dyDescent="0.25">
      <c r="C101" s="8"/>
      <c r="D101" s="7"/>
      <c r="E101" s="7"/>
      <c r="F101" s="7"/>
    </row>
    <row r="102" spans="3:6" s="9" customFormat="1" x14ac:dyDescent="0.25">
      <c r="C102" s="8"/>
      <c r="D102" s="7"/>
      <c r="E102" s="7"/>
      <c r="F102" s="7"/>
    </row>
    <row r="103" spans="3:6" s="9" customFormat="1" x14ac:dyDescent="0.25">
      <c r="C103" s="8"/>
      <c r="D103" s="7"/>
      <c r="E103" s="7"/>
      <c r="F103" s="7"/>
    </row>
    <row r="104" spans="3:6" s="9" customFormat="1" x14ac:dyDescent="0.25">
      <c r="C104" s="8"/>
      <c r="D104" s="7"/>
      <c r="E104" s="7"/>
      <c r="F104" s="7"/>
    </row>
    <row r="105" spans="3:6" s="9" customFormat="1" x14ac:dyDescent="0.25">
      <c r="C105" s="8"/>
      <c r="D105" s="7"/>
      <c r="E105" s="7"/>
      <c r="F105" s="7"/>
    </row>
    <row r="106" spans="3:6" s="9" customFormat="1" x14ac:dyDescent="0.25">
      <c r="C106" s="8"/>
      <c r="D106" s="7"/>
      <c r="E106" s="7"/>
      <c r="F106" s="7"/>
    </row>
    <row r="107" spans="3:6" s="9" customFormat="1" x14ac:dyDescent="0.25">
      <c r="C107" s="8"/>
      <c r="D107" s="7"/>
      <c r="E107" s="7"/>
      <c r="F107" s="7"/>
    </row>
  </sheetData>
  <mergeCells count="1">
    <mergeCell ref="B2:F2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ПРИХОДИ И ПРИМИЦИ 2018 3</vt:lpstr>
      <vt:lpstr>ФУНКЦИОНАЛНА 2018 5</vt:lpstr>
      <vt:lpstr>ФИНАНСИРАЊЕ 2018 4</vt:lpstr>
      <vt:lpstr>ОРГАНИЗАЦИОНА 2018 6</vt:lpstr>
      <vt:lpstr>ОПШТИ ДИО 2018 1</vt:lpstr>
      <vt:lpstr>РАСХОДИ И ИЗДАЦИ 2018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</dc:creator>
  <cp:lastModifiedBy>PC User</cp:lastModifiedBy>
  <cp:lastPrinted>2017-12-13T08:09:09Z</cp:lastPrinted>
  <dcterms:created xsi:type="dcterms:W3CDTF">2017-11-04T15:30:54Z</dcterms:created>
  <dcterms:modified xsi:type="dcterms:W3CDTF">2018-02-01T07:51:54Z</dcterms:modified>
</cp:coreProperties>
</file>