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ЕБАЛАНС 2 БУЏЕТА ЗА 2017. ГОДИНУ\"/>
    </mc:Choice>
  </mc:AlternateContent>
  <bookViews>
    <workbookView xWindow="0" yWindow="60" windowWidth="24000" windowHeight="9075"/>
  </bookViews>
  <sheets>
    <sheet name="РАСХОДИ И ИЗДАЦИ 3" sheetId="2" r:id="rId1"/>
    <sheet name="ПРИХОДИ И ПРИМИЦИ 2" sheetId="3" r:id="rId2"/>
    <sheet name="ОПШТИ ДИО 1" sheetId="4" r:id="rId3"/>
    <sheet name="ФИНАНСИРАЊЕ 4" sheetId="5" r:id="rId4"/>
    <sheet name="ФУНКЦИОНАЛНА КЛАСИФИКАЦИЈА 5" sheetId="6" r:id="rId5"/>
  </sheets>
  <calcPr calcId="152511"/>
</workbook>
</file>

<file path=xl/calcChain.xml><?xml version="1.0" encoding="utf-8"?>
<calcChain xmlns="http://schemas.openxmlformats.org/spreadsheetml/2006/main">
  <c r="G28" i="4" l="1"/>
  <c r="G30" i="4"/>
  <c r="F28" i="2"/>
  <c r="F58" i="2"/>
  <c r="F27" i="2"/>
  <c r="F25" i="2"/>
  <c r="F70" i="2"/>
  <c r="F26" i="2"/>
  <c r="F22" i="6"/>
  <c r="F21" i="6"/>
  <c r="F23" i="6"/>
  <c r="E22" i="6"/>
  <c r="E21" i="6"/>
  <c r="D23" i="6"/>
  <c r="E8" i="6"/>
  <c r="E23" i="6"/>
  <c r="F24" i="2"/>
  <c r="E5" i="6"/>
  <c r="E15" i="6"/>
  <c r="F71" i="2"/>
  <c r="F68" i="2"/>
  <c r="F77" i="2"/>
  <c r="F81" i="2"/>
  <c r="F66" i="2"/>
  <c r="F51" i="4"/>
  <c r="F48" i="4"/>
  <c r="E48" i="4"/>
  <c r="H48" i="4"/>
  <c r="G48" i="4"/>
  <c r="F9" i="4"/>
  <c r="F16" i="4"/>
  <c r="F23" i="4"/>
  <c r="F7" i="4"/>
  <c r="F30" i="4"/>
  <c r="F40" i="4"/>
  <c r="F28" i="4"/>
  <c r="F46" i="4"/>
  <c r="E9" i="4"/>
  <c r="E19" i="4"/>
  <c r="E16" i="4"/>
  <c r="E23" i="4"/>
  <c r="E7" i="4"/>
  <c r="E33" i="4"/>
  <c r="E30" i="4"/>
  <c r="E28" i="4"/>
  <c r="E46" i="4"/>
  <c r="H46" i="4"/>
  <c r="G46" i="4"/>
  <c r="H51" i="4"/>
  <c r="G51" i="4"/>
  <c r="H28" i="4"/>
  <c r="D33" i="4"/>
  <c r="D35" i="4"/>
  <c r="D36" i="4"/>
  <c r="D37" i="4"/>
  <c r="D30" i="4"/>
  <c r="D28" i="4"/>
  <c r="H30" i="4"/>
  <c r="H33" i="4"/>
  <c r="H35" i="4"/>
  <c r="H36" i="4"/>
  <c r="H37" i="4"/>
  <c r="H32" i="4"/>
  <c r="G33" i="4"/>
  <c r="G34" i="4"/>
  <c r="G35" i="4"/>
  <c r="G36" i="4"/>
  <c r="G37" i="4"/>
  <c r="G38" i="4"/>
  <c r="G32" i="4"/>
  <c r="H7" i="4"/>
  <c r="G7" i="4"/>
  <c r="H23" i="4"/>
  <c r="G23" i="4"/>
  <c r="G26" i="4"/>
  <c r="G25" i="4"/>
  <c r="H16" i="4"/>
  <c r="G16" i="4"/>
  <c r="H19" i="4"/>
  <c r="H20" i="4"/>
  <c r="H18" i="4"/>
  <c r="G19" i="4"/>
  <c r="G20" i="4"/>
  <c r="G21" i="4"/>
  <c r="G18" i="4"/>
  <c r="H9" i="4"/>
  <c r="G9" i="4"/>
  <c r="H12" i="4"/>
  <c r="H13" i="4"/>
  <c r="H14" i="4"/>
  <c r="H11" i="4"/>
  <c r="G12" i="4"/>
  <c r="G13" i="4"/>
  <c r="G14" i="4"/>
  <c r="G11" i="4"/>
  <c r="F53" i="4"/>
  <c r="F69" i="4"/>
  <c r="F19" i="3"/>
  <c r="F29" i="3"/>
  <c r="F42" i="3"/>
  <c r="F21" i="3"/>
  <c r="F44" i="3"/>
  <c r="F17" i="3"/>
  <c r="F8" i="3"/>
  <c r="F11" i="3"/>
  <c r="F13" i="3"/>
  <c r="F6" i="3"/>
  <c r="F11" i="2"/>
  <c r="F14" i="2"/>
  <c r="F9" i="2"/>
  <c r="F18" i="2"/>
  <c r="F31" i="2"/>
  <c r="F36" i="2"/>
  <c r="F41" i="2"/>
  <c r="F56" i="2"/>
  <c r="F7" i="2"/>
  <c r="F86" i="2"/>
  <c r="E53" i="4"/>
  <c r="E55" i="4"/>
  <c r="E69" i="4"/>
  <c r="F62" i="4"/>
  <c r="F57" i="4"/>
  <c r="G40" i="4"/>
  <c r="G42" i="4"/>
  <c r="E11" i="2"/>
  <c r="E14" i="2"/>
  <c r="E9" i="2"/>
  <c r="G13" i="2"/>
  <c r="G14" i="2"/>
  <c r="G15" i="2"/>
  <c r="G16" i="2"/>
  <c r="G11" i="2"/>
  <c r="G12" i="2"/>
  <c r="G62" i="2"/>
  <c r="E18" i="2"/>
  <c r="E31" i="2"/>
  <c r="E36" i="2"/>
  <c r="E41" i="2"/>
  <c r="E56" i="2"/>
  <c r="E7" i="2"/>
  <c r="H7" i="2"/>
  <c r="G7" i="2"/>
  <c r="H60" i="2"/>
  <c r="E70" i="2"/>
  <c r="E68" i="2"/>
  <c r="E77" i="2"/>
  <c r="E81" i="2"/>
  <c r="E66" i="2"/>
  <c r="H66" i="2"/>
  <c r="G66" i="2"/>
  <c r="H83" i="2"/>
  <c r="G83" i="2"/>
  <c r="H81" i="2"/>
  <c r="G81" i="2"/>
  <c r="H77" i="2"/>
  <c r="H79" i="2"/>
  <c r="G79" i="2"/>
  <c r="G77" i="2"/>
  <c r="H68" i="2"/>
  <c r="G68" i="2"/>
  <c r="H71" i="2"/>
  <c r="H72" i="2"/>
  <c r="H75" i="2"/>
  <c r="G71" i="2"/>
  <c r="G72" i="2"/>
  <c r="G73" i="2"/>
  <c r="G74" i="2"/>
  <c r="G75" i="2"/>
  <c r="H70" i="2"/>
  <c r="G70" i="2"/>
  <c r="G64" i="2"/>
  <c r="G60" i="2"/>
  <c r="H56" i="2"/>
  <c r="G56" i="2"/>
  <c r="H58" i="2"/>
  <c r="G58" i="2"/>
  <c r="H41" i="2"/>
  <c r="G41" i="2"/>
  <c r="H43" i="2"/>
  <c r="G43" i="2"/>
  <c r="H36" i="2"/>
  <c r="H39" i="2"/>
  <c r="H38" i="2"/>
  <c r="G39" i="2"/>
  <c r="G38" i="2"/>
  <c r="G36" i="2"/>
  <c r="G31" i="2"/>
  <c r="G34" i="2"/>
  <c r="G33" i="2"/>
  <c r="H21" i="2"/>
  <c r="H22" i="2"/>
  <c r="H23" i="2"/>
  <c r="H24" i="2"/>
  <c r="H25" i="2"/>
  <c r="H26" i="2"/>
  <c r="H27" i="2"/>
  <c r="H28" i="2"/>
  <c r="H20" i="2"/>
  <c r="H18" i="2"/>
  <c r="G18" i="2"/>
  <c r="G21" i="2"/>
  <c r="G22" i="2"/>
  <c r="G23" i="2"/>
  <c r="G24" i="2"/>
  <c r="G25" i="2"/>
  <c r="G26" i="2"/>
  <c r="G27" i="2"/>
  <c r="G28" i="2"/>
  <c r="G20" i="2"/>
  <c r="F49" i="3"/>
  <c r="F53" i="3"/>
  <c r="F47" i="3"/>
  <c r="F64" i="3"/>
  <c r="E59" i="3"/>
  <c r="E57" i="3"/>
  <c r="E49" i="3"/>
  <c r="E53" i="3"/>
  <c r="E47" i="3"/>
  <c r="E19" i="3"/>
  <c r="E38" i="3"/>
  <c r="E29" i="3"/>
  <c r="E42" i="3"/>
  <c r="E21" i="3"/>
  <c r="E44" i="3"/>
  <c r="E17" i="3"/>
  <c r="E8" i="3"/>
  <c r="E11" i="3"/>
  <c r="E13" i="3"/>
  <c r="E6" i="3"/>
  <c r="E64" i="3"/>
  <c r="G64" i="3"/>
  <c r="G62" i="3"/>
  <c r="G49" i="3"/>
  <c r="G53" i="3"/>
  <c r="G55" i="3"/>
  <c r="G51" i="3"/>
  <c r="H49" i="3"/>
  <c r="H51" i="3"/>
  <c r="H53" i="3"/>
  <c r="H55" i="3"/>
  <c r="H62" i="3"/>
  <c r="H64" i="3"/>
  <c r="H47" i="3"/>
  <c r="G47" i="3"/>
  <c r="H20" i="3"/>
  <c r="H21" i="3"/>
  <c r="H22" i="3"/>
  <c r="H23" i="3"/>
  <c r="H29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19" i="3"/>
  <c r="H17" i="3"/>
  <c r="G17" i="3"/>
  <c r="G20" i="3"/>
  <c r="G21" i="3"/>
  <c r="G22" i="3"/>
  <c r="G23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19" i="3"/>
  <c r="H6" i="3"/>
  <c r="H9" i="3"/>
  <c r="H10" i="3"/>
  <c r="H11" i="3"/>
  <c r="H12" i="3"/>
  <c r="H13" i="3"/>
  <c r="H14" i="3"/>
  <c r="H15" i="3"/>
  <c r="H8" i="3"/>
  <c r="G8" i="3"/>
  <c r="G10" i="3"/>
  <c r="G11" i="3"/>
  <c r="G12" i="3"/>
  <c r="G13" i="3"/>
  <c r="G14" i="3"/>
  <c r="G15" i="3"/>
  <c r="G9" i="3"/>
  <c r="D70" i="2"/>
  <c r="D72" i="2"/>
  <c r="D68" i="2"/>
  <c r="D77" i="2"/>
  <c r="D81" i="2"/>
  <c r="D66" i="2"/>
  <c r="E86" i="2"/>
  <c r="D23" i="4"/>
  <c r="D19" i="4"/>
  <c r="D16" i="4"/>
  <c r="D9" i="4"/>
  <c r="D7" i="4"/>
  <c r="D51" i="4"/>
  <c r="E57" i="4"/>
  <c r="E62" i="4"/>
  <c r="E10" i="6"/>
  <c r="E12" i="6"/>
  <c r="D64" i="2"/>
  <c r="D58" i="2"/>
  <c r="D43" i="2"/>
  <c r="D41" i="2" s="1"/>
  <c r="D7" i="2" s="1"/>
  <c r="D86" i="2" s="1"/>
  <c r="D36" i="2"/>
  <c r="D21" i="2"/>
  <c r="D22" i="2"/>
  <c r="D24" i="2"/>
  <c r="D26" i="2"/>
  <c r="D28" i="2"/>
  <c r="D20" i="2"/>
  <c r="D18" i="2"/>
  <c r="H12" i="2"/>
  <c r="H13" i="2"/>
  <c r="D14" i="2"/>
  <c r="H14" i="2"/>
  <c r="H15" i="2"/>
  <c r="H16" i="2"/>
  <c r="D11" i="2"/>
  <c r="H11" i="2"/>
  <c r="D9" i="2"/>
  <c r="D31" i="2"/>
  <c r="D56" i="2"/>
  <c r="D8" i="3"/>
  <c r="D11" i="3"/>
  <c r="D13" i="3"/>
  <c r="D19" i="3"/>
  <c r="D38" i="3"/>
  <c r="D29" i="3"/>
  <c r="D42" i="3"/>
  <c r="D21" i="3"/>
  <c r="D44" i="3"/>
  <c r="D17" i="3"/>
  <c r="D49" i="3"/>
  <c r="D53" i="3"/>
  <c r="D47" i="3"/>
  <c r="D59" i="3"/>
  <c r="D57" i="3"/>
  <c r="G57" i="3"/>
  <c r="G59" i="3"/>
  <c r="G60" i="3"/>
  <c r="G63" i="3"/>
  <c r="D6" i="3"/>
  <c r="D64" i="3"/>
  <c r="G6" i="3"/>
  <c r="D48" i="4"/>
  <c r="D46" i="4"/>
  <c r="F17" i="5"/>
  <c r="F9" i="5"/>
  <c r="E17" i="5"/>
  <c r="D17" i="5"/>
  <c r="E9" i="5"/>
  <c r="D9" i="5"/>
  <c r="D57" i="4"/>
  <c r="D62" i="4"/>
  <c r="D55" i="4"/>
  <c r="D53" i="4"/>
  <c r="D69" i="4"/>
</calcChain>
</file>

<file path=xl/sharedStrings.xml><?xml version="1.0" encoding="utf-8"?>
<sst xmlns="http://schemas.openxmlformats.org/spreadsheetml/2006/main" count="228" uniqueCount="196">
  <si>
    <t>Економски код</t>
  </si>
  <si>
    <t>ОПИС</t>
  </si>
  <si>
    <t>Расходи по основу закупа</t>
  </si>
  <si>
    <t>Расходи по основу путовања и смјештаја</t>
  </si>
  <si>
    <t>Остали расходи</t>
  </si>
  <si>
    <t>УКУПНО</t>
  </si>
  <si>
    <t>Расходи за стручне услуге</t>
  </si>
  <si>
    <t>СОЦИЈАЛНА ЗАШТИТА</t>
  </si>
  <si>
    <t>Расходи по основу кориштења роба и услуга</t>
  </si>
  <si>
    <t>Грантови</t>
  </si>
  <si>
    <t>БУЏЕТСКА РЕЗЕРВА</t>
  </si>
  <si>
    <t>Субвенције</t>
  </si>
  <si>
    <t>Дознаке на име социјалне заштите</t>
  </si>
  <si>
    <t>ТЕКУЋИ РАСХОДИ</t>
  </si>
  <si>
    <t>РАСХОДИ ЗА ЛИЧНА ПРИМАЊА</t>
  </si>
  <si>
    <t>Расходи за бруто плате</t>
  </si>
  <si>
    <t>нето плата</t>
  </si>
  <si>
    <t>порези и доприноси</t>
  </si>
  <si>
    <t>Бруто накнаде трошкова</t>
  </si>
  <si>
    <t>нето накнаде</t>
  </si>
  <si>
    <t>порези и доприноси на накнаде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</si>
  <si>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</si>
  <si>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</si>
  <si>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</si>
  <si>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</si>
  <si>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</si>
  <si>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</si>
  <si>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</si>
  <si>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</si>
  <si>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</si>
  <si>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</si>
  <si>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</si>
  <si>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</si>
  <si>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</si>
  <si>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</si>
  <si>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финансирање невладиних организација</t>
  </si>
  <si>
    <t>финансирање вјерских организација</t>
  </si>
  <si>
    <t>финансирање цивилне заштите</t>
  </si>
  <si>
    <t>финансирање општинске борачке организације</t>
  </si>
  <si>
    <t>финансирање организације породица палих бораца, РВИ и цивилних жртава рата</t>
  </si>
  <si>
    <t>финансирање синдикалне организације</t>
  </si>
  <si>
    <t>развој туризма</t>
  </si>
  <si>
    <t>финансирање хуманитарних организација -- ОО ЦК</t>
  </si>
  <si>
    <t>финанасирање организација у области културе</t>
  </si>
  <si>
    <t>финансирање организација у области спорта</t>
  </si>
  <si>
    <t>капитални грантови</t>
  </si>
  <si>
    <t>ДОЗНАКЕ НА ИМЕ СОЦИЈАНЕ ЗАШТИТЕ</t>
  </si>
  <si>
    <t xml:space="preserve">Дознаке грађанима које се исплаћују из буџета општине 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</si>
  <si>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</si>
  <si>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</si>
  <si>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</si>
  <si>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</si>
  <si>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</si>
  <si>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</si>
  <si>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</si>
  <si>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</si>
  <si>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</si>
  <si>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</si>
  <si>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</si>
  <si>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ИЗДАЦИ ЗА ЗАЛИХЕ МАТЕРИЈАЛА, РОБЕ, СИТНОГ ИНВ. И СЛ.</t>
  </si>
  <si>
    <t>Ситан инвентар, ауто гуме, унифоме и сл.</t>
  </si>
  <si>
    <t>ПОРЕСКИ ПРИХОДИ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</si>
  <si>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</si>
  <si>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</si>
  <si>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</si>
  <si>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</si>
  <si>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</si>
  <si>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</si>
  <si>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</si>
  <si>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</si>
  <si>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</si>
  <si>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</si>
  <si>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</si>
  <si>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</si>
  <si>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</si>
  <si>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</si>
  <si>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</si>
  <si>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</si>
  <si>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</si>
  <si>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</si>
  <si>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</si>
  <si>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</si>
  <si>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</si>
  <si>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</si>
  <si>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</si>
  <si>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</si>
  <si>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</si>
  <si>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</si>
  <si>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</si>
  <si>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</si>
  <si>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</si>
  <si>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</si>
  <si>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</si>
  <si>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</si>
  <si>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</si>
  <si>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</si>
  <si>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</si>
  <si>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</si>
  <si>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</si>
  <si>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</si>
  <si>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</si>
  <si>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</si>
  <si>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</si>
  <si>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Примици за градско грађевинско земљиште</t>
  </si>
  <si>
    <t>УКУПНО БУЏЕТСКИ ПРИХОДИ</t>
  </si>
  <si>
    <t>Концесиона накнада од продаје електричне енергије</t>
  </si>
  <si>
    <t>Грантови за подршку пројектима</t>
  </si>
  <si>
    <t>БУЏЕТСКИ ПРИХОДИ</t>
  </si>
  <si>
    <t>Остали непорески приходи</t>
  </si>
  <si>
    <t>БУЏЕТСКИ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</si>
  <si>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</si>
  <si>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</si>
  <si>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</si>
  <si>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</si>
  <si>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</si>
  <si>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</si>
  <si>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</si>
  <si>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</si>
  <si>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</si>
  <si>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</si>
  <si>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</si>
  <si>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</si>
  <si>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</si>
  <si>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</si>
  <si>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</si>
  <si>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</si>
  <si>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РАЗЛИКА У ФИНАНСИРАЊУ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</si>
  <si>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</si>
  <si>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</si>
  <si>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</si>
  <si>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</si>
  <si>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</si>
  <si>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</si>
  <si>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</si>
  <si>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</si>
  <si>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</si>
  <si>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</si>
  <si>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</si>
  <si>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</si>
  <si>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</si>
  <si>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</si>
  <si>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</si>
  <si>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</si>
  <si>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</si>
  <si>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</si>
  <si>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</si>
  <si>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</si>
  <si>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</si>
  <si>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</si>
  <si>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</si>
  <si>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</si>
  <si>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</si>
  <si>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</si>
  <si>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</si>
  <si>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</si>
  <si>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</si>
  <si>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Индекс (5/3)*100</t>
  </si>
  <si>
    <t>Приједлог буџета за 2017</t>
  </si>
  <si>
    <t>Приједлог буџета за 2017. годину</t>
  </si>
  <si>
    <t>Расходи по судским рјешењима</t>
  </si>
  <si>
    <t>Разлика (4-3)</t>
  </si>
  <si>
    <t xml:space="preserve">УКУПНО </t>
  </si>
  <si>
    <t xml:space="preserve">БУЏЕТСКИ СУФИЦИТ ИЗ 2016. ГОДИНЕ </t>
  </si>
  <si>
    <t>РАСХОДИ ПО СУДСКИМ РЈЕШЕЊИМА</t>
  </si>
  <si>
    <t>Буџет за 2017. годину</t>
  </si>
  <si>
    <t>Разлика</t>
  </si>
  <si>
    <t>ФУНКЦИОНАЛНА КЛАСИФИКАЦИЈА РАСХОДА -РЕБАЛАНС БУЏЕТА ЗА 2017. ГОДИНУ</t>
  </si>
  <si>
    <t>РАСПОРЕЂИВАЊЕ БУЏЕТСКОГ СУФИЦИТА</t>
  </si>
  <si>
    <t xml:space="preserve"> </t>
  </si>
  <si>
    <t>Приједлог ребаланса буџета општине за 2017. годину</t>
  </si>
  <si>
    <t>Приједлог ребаланса буџета за 2017. годину</t>
  </si>
  <si>
    <t>Разлика (5-4)</t>
  </si>
  <si>
    <t>Индекс (5/4)*100</t>
  </si>
  <si>
    <t>Трансери јединицама локалне самоуправе и ентитима</t>
  </si>
  <si>
    <t>Трансфери јединицама локалне самоуправе</t>
  </si>
  <si>
    <t>Табела 2</t>
  </si>
  <si>
    <t>Функц.
код</t>
  </si>
  <si>
    <t>Функција</t>
  </si>
  <si>
    <t>Основни буџет 2017.година</t>
  </si>
  <si>
    <t>Буџет 2017.године (са реалокацијама)</t>
  </si>
  <si>
    <t>Ребаланс буџета 2017. године</t>
  </si>
  <si>
    <t>ЗУ</t>
  </si>
  <si>
    <t>Заједничке услуге</t>
  </si>
  <si>
    <t>ИУ</t>
  </si>
  <si>
    <t>Индивидуалне услуге</t>
  </si>
  <si>
    <t>зу</t>
  </si>
  <si>
    <t>иу</t>
  </si>
  <si>
    <t>иу+зу</t>
  </si>
  <si>
    <t>РЕБАЛАНС 2 БУЏЕТА ОПШТИНЕ СТАНАРИ ЗА 2017. ГОДИНУ - ОПШТИ ДИО</t>
  </si>
  <si>
    <t>Приједлог Ребаланса 2 буџета општине за 2017. годину</t>
  </si>
  <si>
    <t>БУЏЕТСКИ ПРИХОДИ И ПРИМИЦИ ЗА НЕФИНАНСИЈСКУ ИМОВИНУ - РЕБАЛАНС 2 БУЏЕТА ОПШТИНЕ СТАНАРИ ЗА 2017. ГОДИНУ</t>
  </si>
  <si>
    <t>Ребаланс 2 буџета општине Станари за 2017. годину</t>
  </si>
  <si>
    <t>БУЏЕТСКИ РАСХОДИ И ИЗДАЦИ ЗА НЕФИНАНСИЈСКУ ИМОВИНУ - РЕБАЛАНС  2 БУЏЕТА ОПШТИНЕ СТАНАРИ ЗА 2017. ГОДИНУ</t>
  </si>
  <si>
    <t>ТАБЕЛА ФИНАНСИРАЊА -  РЕБАЛАНС 2 БУЏЕТА ЗА 2017. ГОДИНУ</t>
  </si>
  <si>
    <t>Ребаланс 2 за 2017. годину</t>
  </si>
  <si>
    <t>Приједлог ребаланс 2 буџета за 2017.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</si>
</sst>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_-* #,##0.00\ _Д_и_н_._-;\-* #,##0.00\ _Д_и_н_._-;_-* &quot;-&quot;??\ _Д_и_н_._-;_-@_-"/>
    <numFmt numFmtId="166" formatCode="_-* #,##0.00\ _k_n_-;\-* #,##0.00\ _k_n_-;_-* &quot;-&quot;??\ _k_n_-;_-@_-"/>
    <numFmt numFmtId="167" formatCode="#,##0.00_ ;[Red]\-#,##0.00\ "/>
  </numFmts>
  <fonts count="4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i/>
      <sz val="10"/>
      <color theme="1"/>
      <name val="Cambria"/>
      <family val="1"/>
    </font>
    <font>
      <sz val="10"/>
      <color rgb="FFFF0000"/>
      <name val="Cambria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6" applyNumberFormat="0" applyAlignment="0" applyProtection="0"/>
    <xf numFmtId="0" fontId="9" fillId="24" borderId="7" applyNumberFormat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6" applyNumberFormat="0" applyAlignment="0" applyProtection="0"/>
    <xf numFmtId="0" fontId="16" fillId="0" borderId="11" applyNumberFormat="0" applyFill="0" applyAlignment="0" applyProtection="0"/>
    <xf numFmtId="0" fontId="17" fillId="25" borderId="0" applyNumberFormat="0" applyBorder="0" applyAlignment="0" applyProtection="0"/>
    <xf numFmtId="0" fontId="1" fillId="26" borderId="12" applyNumberFormat="0" applyFont="0" applyAlignment="0" applyProtection="0"/>
    <xf numFmtId="0" fontId="18" fillId="23" borderId="13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5" applyNumberFormat="0" applyAlignment="0" applyProtection="0"/>
    <xf numFmtId="0" fontId="42" fillId="0" borderId="0"/>
    <xf numFmtId="0" fontId="45" fillId="0" borderId="0"/>
  </cellStyleXfs>
  <cellXfs count="153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164" fontId="23" fillId="28" borderId="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4" fillId="29" borderId="0" xfId="0" applyFont="1" applyFill="1" applyAlignment="1">
      <alignment horizontal="center" vertical="center" wrapText="1"/>
    </xf>
    <xf numFmtId="0" fontId="24" fillId="29" borderId="0" xfId="0" applyFont="1" applyFill="1" applyAlignment="1">
      <alignment vertical="center" wrapText="1"/>
    </xf>
    <xf numFmtId="164" fontId="24" fillId="29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3" fillId="30" borderId="0" xfId="0" applyFont="1" applyFill="1" applyAlignment="1">
      <alignment horizontal="center" vertical="center" wrapText="1"/>
    </xf>
    <xf numFmtId="0" fontId="23" fillId="30" borderId="0" xfId="0" applyFont="1" applyFill="1" applyAlignment="1">
      <alignment vertical="center" wrapText="1"/>
    </xf>
    <xf numFmtId="164" fontId="24" fillId="30" borderId="0" xfId="0" applyNumberFormat="1" applyFont="1" applyFill="1" applyAlignment="1">
      <alignment horizontal="right" vertical="center" wrapText="1"/>
    </xf>
    <xf numFmtId="164" fontId="23" fillId="30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3" fillId="30" borderId="0" xfId="0" applyFont="1" applyFill="1" applyAlignment="1">
      <alignment horizontal="left" vertical="center" wrapText="1"/>
    </xf>
    <xf numFmtId="164" fontId="23" fillId="0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horizontal="right" vertical="center" wrapText="1"/>
    </xf>
    <xf numFmtId="0" fontId="24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4" fontId="23" fillId="29" borderId="0" xfId="0" applyNumberFormat="1" applyFont="1" applyFill="1" applyAlignment="1">
      <alignment horizontal="right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30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center" vertical="center" wrapText="1"/>
    </xf>
    <xf numFmtId="0" fontId="29" fillId="31" borderId="0" xfId="0" applyFont="1" applyFill="1" applyAlignment="1">
      <alignment horizontal="left" vertical="center" wrapText="1"/>
    </xf>
    <xf numFmtId="164" fontId="29" fillId="31" borderId="0" xfId="0" applyNumberFormat="1" applyFont="1" applyFill="1" applyAlignment="1">
      <alignment horizontal="right" vertical="center" wrapText="1"/>
    </xf>
    <xf numFmtId="164" fontId="23" fillId="31" borderId="0" xfId="0" applyNumberFormat="1" applyFont="1" applyFill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164" fontId="29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23" fillId="4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3" fillId="32" borderId="0" xfId="0" applyFont="1" applyFill="1" applyAlignment="1">
      <alignment horizontal="left" vertical="center" wrapText="1"/>
    </xf>
    <xf numFmtId="164" fontId="23" fillId="32" borderId="0" xfId="0" applyNumberFormat="1" applyFont="1" applyFill="1" applyAlignment="1">
      <alignment horizontal="right" vertical="center" wrapText="1"/>
    </xf>
    <xf numFmtId="164" fontId="29" fillId="29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164" fontId="23" fillId="3" borderId="0" xfId="0" applyNumberFormat="1" applyFont="1" applyFill="1" applyAlignment="1">
      <alignment horizontal="right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vertical="center" wrapText="1"/>
    </xf>
    <xf numFmtId="164" fontId="28" fillId="33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164" fontId="23" fillId="34" borderId="0" xfId="0" applyNumberFormat="1" applyFont="1" applyFill="1" applyAlignment="1">
      <alignment horizontal="right" vertical="center" wrapText="1"/>
    </xf>
    <xf numFmtId="0" fontId="28" fillId="32" borderId="0" xfId="0" applyFont="1" applyFill="1" applyAlignment="1">
      <alignment horizontal="center" vertical="center" wrapText="1"/>
    </xf>
    <xf numFmtId="0" fontId="28" fillId="32" borderId="0" xfId="0" applyFont="1" applyFill="1" applyAlignment="1">
      <alignment horizontal="left" vertical="center" wrapText="1"/>
    </xf>
    <xf numFmtId="164" fontId="28" fillId="32" borderId="0" xfId="0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right" vertical="center" wrapText="1"/>
    </xf>
    <xf numFmtId="0" fontId="23" fillId="32" borderId="0" xfId="0" applyFont="1" applyFill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164" fontId="25" fillId="35" borderId="0" xfId="0" applyNumberFormat="1" applyFont="1" applyFill="1" applyBorder="1" applyAlignment="1">
      <alignment horizontal="right" vertical="center" wrapText="1"/>
    </xf>
    <xf numFmtId="0" fontId="23" fillId="31" borderId="0" xfId="0" applyFont="1" applyFill="1" applyAlignment="1">
      <alignment horizontal="center" vertical="center" wrapText="1"/>
    </xf>
    <xf numFmtId="0" fontId="23" fillId="31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164" fontId="32" fillId="33" borderId="21" xfId="0" applyNumberFormat="1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top"/>
    </xf>
    <xf numFmtId="164" fontId="32" fillId="33" borderId="2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top"/>
    </xf>
    <xf numFmtId="164" fontId="32" fillId="0" borderId="21" xfId="0" applyNumberFormat="1" applyFont="1" applyBorder="1" applyAlignment="1">
      <alignment horizontal="right" vertical="center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32" fillId="36" borderId="23" xfId="0" applyFont="1" applyFill="1" applyBorder="1" applyAlignment="1">
      <alignment horizontal="left" vertical="top"/>
    </xf>
    <xf numFmtId="164" fontId="32" fillId="36" borderId="24" xfId="0" applyNumberFormat="1" applyFont="1" applyFill="1" applyBorder="1" applyAlignment="1">
      <alignment horizontal="right" vertical="center"/>
    </xf>
    <xf numFmtId="164" fontId="25" fillId="31" borderId="0" xfId="0" applyNumberFormat="1" applyFont="1" applyFill="1" applyAlignment="1">
      <alignment horizontal="right" vertical="center" wrapText="1"/>
    </xf>
    <xf numFmtId="164" fontId="25" fillId="33" borderId="0" xfId="0" applyNumberFormat="1" applyFont="1" applyFill="1" applyAlignment="1">
      <alignment horizontal="right" vertical="center" wrapText="1"/>
    </xf>
    <xf numFmtId="164" fontId="25" fillId="30" borderId="0" xfId="0" applyNumberFormat="1" applyFont="1" applyFill="1" applyAlignment="1">
      <alignment horizontal="right" vertical="center" wrapText="1"/>
    </xf>
    <xf numFmtId="164" fontId="25" fillId="35" borderId="0" xfId="0" applyNumberFormat="1" applyFont="1" applyFill="1" applyAlignment="1">
      <alignment horizontal="right" vertical="center" wrapText="1"/>
    </xf>
    <xf numFmtId="164" fontId="25" fillId="32" borderId="0" xfId="0" applyNumberFormat="1" applyFont="1" applyFill="1" applyAlignment="1">
      <alignment horizontal="right" vertical="center" wrapText="1"/>
    </xf>
    <xf numFmtId="164" fontId="25" fillId="4" borderId="0" xfId="0" applyNumberFormat="1" applyFont="1" applyFill="1" applyAlignment="1">
      <alignment horizontal="right" vertical="center" wrapText="1"/>
    </xf>
    <xf numFmtId="164" fontId="25" fillId="34" borderId="0" xfId="0" applyNumberFormat="1" applyFont="1" applyFill="1" applyAlignment="1">
      <alignment horizontal="right" vertical="center" wrapText="1"/>
    </xf>
    <xf numFmtId="164" fontId="25" fillId="29" borderId="0" xfId="0" applyNumberFormat="1" applyFont="1" applyFill="1" applyAlignment="1">
      <alignment horizontal="right" vertical="center" wrapText="1"/>
    </xf>
    <xf numFmtId="164" fontId="25" fillId="3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34" fillId="0" borderId="0" xfId="0" applyNumberFormat="1" applyFont="1" applyAlignment="1">
      <alignment horizontal="right" vertical="center" wrapText="1"/>
    </xf>
    <xf numFmtId="164" fontId="23" fillId="28" borderId="2" xfId="0" applyNumberFormat="1" applyFont="1" applyFill="1" applyBorder="1" applyAlignment="1">
      <alignment horizontal="center" vertical="center" wrapText="1"/>
    </xf>
    <xf numFmtId="164" fontId="23" fillId="28" borderId="0" xfId="0" applyNumberFormat="1" applyFont="1" applyFill="1" applyAlignment="1">
      <alignment horizontal="right" vertical="center" wrapText="1"/>
    </xf>
    <xf numFmtId="164" fontId="25" fillId="28" borderId="0" xfId="0" applyNumberFormat="1" applyFont="1" applyFill="1" applyAlignment="1">
      <alignment horizontal="right" vertical="center" wrapText="1"/>
    </xf>
    <xf numFmtId="164" fontId="24" fillId="37" borderId="0" xfId="0" applyNumberFormat="1" applyFont="1" applyFill="1" applyAlignment="1">
      <alignment horizontal="right" vertical="center" wrapText="1"/>
    </xf>
    <xf numFmtId="164" fontId="24" fillId="31" borderId="0" xfId="0" applyNumberFormat="1" applyFont="1" applyFill="1" applyAlignment="1">
      <alignment horizontal="right" vertical="center" wrapText="1"/>
    </xf>
    <xf numFmtId="164" fontId="24" fillId="28" borderId="0" xfId="0" applyNumberFormat="1" applyFont="1" applyFill="1" applyAlignment="1">
      <alignment horizontal="right" vertical="center" wrapText="1"/>
    </xf>
    <xf numFmtId="164" fontId="24" fillId="32" borderId="0" xfId="0" applyNumberFormat="1" applyFont="1" applyFill="1" applyAlignment="1">
      <alignment horizontal="right" vertical="center" wrapText="1"/>
    </xf>
    <xf numFmtId="0" fontId="26" fillId="30" borderId="0" xfId="0" applyFont="1" applyFill="1" applyAlignment="1">
      <alignment horizontal="left" vertical="center" wrapText="1"/>
    </xf>
    <xf numFmtId="164" fontId="30" fillId="28" borderId="0" xfId="0" applyNumberFormat="1" applyFont="1" applyFill="1" applyAlignment="1">
      <alignment horizontal="right" vertical="center" wrapText="1"/>
    </xf>
    <xf numFmtId="0" fontId="23" fillId="28" borderId="0" xfId="0" applyFont="1" applyFill="1" applyAlignment="1">
      <alignment vertical="center" wrapText="1"/>
    </xf>
    <xf numFmtId="164" fontId="35" fillId="37" borderId="0" xfId="0" applyNumberFormat="1" applyFont="1" applyFill="1" applyAlignment="1">
      <alignment horizontal="right" vertical="center" wrapText="1"/>
    </xf>
    <xf numFmtId="164" fontId="36" fillId="37" borderId="0" xfId="0" applyNumberFormat="1" applyFont="1" applyFill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4" fontId="25" fillId="37" borderId="0" xfId="0" applyNumberFormat="1" applyFont="1" applyFill="1" applyAlignment="1">
      <alignment horizontal="right" vertical="center" wrapText="1"/>
    </xf>
    <xf numFmtId="164" fontId="25" fillId="2" borderId="0" xfId="0" applyNumberFormat="1" applyFont="1" applyFill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164" fontId="38" fillId="0" borderId="0" xfId="0" applyNumberFormat="1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164" fontId="28" fillId="30" borderId="0" xfId="0" applyNumberFormat="1" applyFont="1" applyFill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164" fontId="41" fillId="0" borderId="0" xfId="0" applyNumberFormat="1" applyFont="1" applyAlignment="1">
      <alignment horizontal="right" vertical="center" wrapText="1"/>
    </xf>
    <xf numFmtId="0" fontId="36" fillId="30" borderId="0" xfId="0" applyFont="1" applyFill="1" applyAlignment="1">
      <alignment horizontal="center" vertical="center" wrapText="1"/>
    </xf>
    <xf numFmtId="0" fontId="36" fillId="30" borderId="0" xfId="0" applyFont="1" applyFill="1" applyAlignment="1">
      <alignment horizontal="left" vertical="center" wrapText="1"/>
    </xf>
    <xf numFmtId="164" fontId="36" fillId="30" borderId="0" xfId="0" applyNumberFormat="1" applyFont="1" applyFill="1" applyAlignment="1">
      <alignment horizontal="right" vertical="center" wrapText="1"/>
    </xf>
    <xf numFmtId="164" fontId="23" fillId="33" borderId="0" xfId="0" applyNumberFormat="1" applyFont="1" applyFill="1" applyAlignment="1">
      <alignment horizontal="right" vertical="center" wrapText="1"/>
    </xf>
    <xf numFmtId="167" fontId="0" fillId="0" borderId="0" xfId="0" applyNumberFormat="1"/>
    <xf numFmtId="0" fontId="44" fillId="0" borderId="0" xfId="48" applyFont="1" applyFill="1" applyAlignment="1" applyProtection="1">
      <alignment horizontal="center"/>
    </xf>
    <xf numFmtId="0" fontId="44" fillId="0" borderId="0" xfId="49" applyFont="1" applyBorder="1" applyAlignment="1">
      <alignment horizontal="left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44" fillId="0" borderId="1" xfId="49" applyFont="1" applyBorder="1" applyAlignment="1">
      <alignment horizontal="center" wrapText="1"/>
    </xf>
    <xf numFmtId="0" fontId="43" fillId="0" borderId="25" xfId="0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/>
    <xf numFmtId="4" fontId="0" fillId="0" borderId="26" xfId="0" applyNumberFormat="1" applyBorder="1"/>
    <xf numFmtId="0" fontId="47" fillId="0" borderId="26" xfId="0" applyFont="1" applyFill="1" applyBorder="1" applyAlignment="1" applyProtection="1">
      <alignment horizontal="center" vertical="center" wrapText="1"/>
    </xf>
    <xf numFmtId="4" fontId="48" fillId="0" borderId="26" xfId="0" applyNumberFormat="1" applyFont="1" applyBorder="1"/>
    <xf numFmtId="0" fontId="22" fillId="27" borderId="3" xfId="47" applyFont="1" applyBorder="1" applyAlignment="1">
      <alignment horizontal="center" vertical="center" wrapText="1"/>
    </xf>
    <xf numFmtId="0" fontId="22" fillId="27" borderId="4" xfId="47" applyFont="1" applyBorder="1" applyAlignment="1">
      <alignment horizontal="center" vertical="center" wrapText="1"/>
    </xf>
    <xf numFmtId="0" fontId="22" fillId="27" borderId="5" xfId="47" applyFont="1" applyBorder="1" applyAlignment="1">
      <alignment horizontal="center" vertical="center" wrapText="1"/>
    </xf>
    <xf numFmtId="0" fontId="23" fillId="29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left" vertical="center" wrapText="1"/>
    </xf>
    <xf numFmtId="0" fontId="22" fillId="27" borderId="16" xfId="47" applyFont="1" applyBorder="1" applyAlignment="1">
      <alignment horizontal="center" vertical="center" wrapText="1"/>
    </xf>
    <xf numFmtId="0" fontId="22" fillId="27" borderId="0" xfId="47" applyFont="1" applyBorder="1" applyAlignment="1">
      <alignment horizontal="center" vertical="center" wrapText="1"/>
    </xf>
    <xf numFmtId="0" fontId="23" fillId="32" borderId="0" xfId="0" applyFont="1" applyFill="1" applyAlignment="1">
      <alignment horizontal="left" vertical="center" wrapText="1"/>
    </xf>
    <xf numFmtId="0" fontId="23" fillId="28" borderId="0" xfId="0" applyFont="1" applyFill="1" applyAlignment="1">
      <alignment horizontal="left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4" fontId="46" fillId="0" borderId="0" xfId="49" applyNumberFormat="1" applyFont="1" applyAlignment="1">
      <alignment horizontal="center" wrapText="1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" xfId="47" builtinId="23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26" xfId="48"/>
    <cellStyle name="Normal 31" xfId="49"/>
    <cellStyle name="Note 2" xfId="41"/>
    <cellStyle name="Obično_List1" xfId="2"/>
    <cellStyle name="Output 2" xfId="42"/>
    <cellStyle name="Percen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7"/>
  <sheetViews>
    <sheetView tabSelected="1" topLeftCell="A31" zoomScale="115" zoomScaleNormal="115" workbookViewId="0">
      <selection activeCell="F28" sqref="F28"/>
    </sheetView>
  </sheetViews>
  <sheetFormatPr defaultRowHeight="12.75" x14ac:dyDescent="0.25"/>
  <cols>
    <col min="1" max="1" width="9.140625" style="1"/>
    <col min="2" max="2" width="15" style="1" customWidth="1"/>
    <col min="3" max="3" width="52.5703125" style="46" customWidth="1"/>
    <col min="4" max="7" width="16.85546875" style="16" customWidth="1"/>
    <col min="8" max="8" width="18.28515625" style="16" customWidth="1"/>
    <col min="9" max="10" width="9.140625" style="1"/>
    <col min="11" max="11" width="10.28515625" style="1" bestFit="1" customWidth="1"/>
    <col min="12" max="16384" width="9.140625" style="1"/>
  </cols>
  <sheetData>
    <row r="1" spans="2:12" ht="13.5" thickBot="1" x14ac:dyDescent="0.3"/>
    <row r="2" spans="2:12" ht="43.5" customHeight="1" thickBot="1" x14ac:dyDescent="0.3">
      <c r="B2" s="139" t="s">
        <v>192</v>
      </c>
      <c r="C2" s="140"/>
      <c r="D2" s="140"/>
      <c r="E2" s="140"/>
      <c r="F2" s="140"/>
      <c r="G2" s="140"/>
      <c r="H2" s="141"/>
    </row>
    <row r="4" spans="2:12" ht="51" x14ac:dyDescent="0.25">
      <c r="B4" s="2" t="s">
        <v>0</v>
      </c>
      <c r="C4" s="2" t="s">
        <v>1</v>
      </c>
      <c r="D4" s="102" t="s">
        <v>158</v>
      </c>
      <c r="E4" s="102" t="s">
        <v>170</v>
      </c>
      <c r="F4" s="102" t="s">
        <v>191</v>
      </c>
      <c r="G4" s="102" t="s">
        <v>171</v>
      </c>
      <c r="H4" s="3" t="s">
        <v>172</v>
      </c>
    </row>
    <row r="5" spans="2:12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spans="2:12" x14ac:dyDescent="0.25">
      <c r="C6" s="1"/>
      <c r="D6" s="4"/>
      <c r="E6" s="4"/>
      <c r="F6" s="4"/>
      <c r="G6" s="4"/>
      <c r="H6" s="4"/>
    </row>
    <row r="7" spans="2:12" s="8" customFormat="1" ht="14.25" customHeight="1" x14ac:dyDescent="0.25">
      <c r="B7" s="5">
        <v>41</v>
      </c>
      <c r="C7" s="6" t="s">
        <v>13</v>
      </c>
      <c r="D7" s="7" t="e">
        <f>D9+D18+D31+D36+D41+D56</f>
        <v>#REF!</v>
      </c>
      <c r="E7" s="7">
        <f>E9+E18+E31+E36+E41+E56+E60</f>
        <v>5573197</v>
      </c>
      <c r="F7" s="7">
        <f>F9+F18+F31+F36+F41+F56+F60</f>
        <v>6714043.3099999996</v>
      </c>
      <c r="G7" s="7">
        <f>F7-E7</f>
        <v>1140846.3099999996</v>
      </c>
      <c r="H7" s="98">
        <f>F7/E7*100</f>
        <v>120.4702311796981</v>
      </c>
    </row>
    <row r="8" spans="2:12" x14ac:dyDescent="0.25">
      <c r="H8" s="14"/>
      <c r="L8" s="117"/>
    </row>
    <row r="9" spans="2:12" ht="14.25" x14ac:dyDescent="0.25">
      <c r="B9" s="9">
        <v>411</v>
      </c>
      <c r="C9" s="10" t="s">
        <v>14</v>
      </c>
      <c r="D9" s="11">
        <f>D11+D14</f>
        <v>906167.71000000008</v>
      </c>
      <c r="E9" s="11">
        <f>E11+E14</f>
        <v>1012664</v>
      </c>
      <c r="F9" s="11">
        <f>F11+F14</f>
        <v>1012663.9099999999</v>
      </c>
      <c r="G9" s="11">
        <v>0</v>
      </c>
      <c r="H9" s="93">
        <v>0</v>
      </c>
      <c r="L9" s="117"/>
    </row>
    <row r="10" spans="2:12" s="13" customFormat="1" x14ac:dyDescent="0.25">
      <c r="B10" s="1"/>
      <c r="D10" s="14"/>
      <c r="E10" s="14"/>
      <c r="F10" s="14"/>
      <c r="G10" s="14"/>
      <c r="H10" s="14"/>
      <c r="L10" s="117"/>
    </row>
    <row r="11" spans="2:12" s="13" customFormat="1" x14ac:dyDescent="0.25">
      <c r="B11" s="1">
        <v>411100</v>
      </c>
      <c r="C11" s="15" t="s">
        <v>15</v>
      </c>
      <c r="D11" s="16">
        <f>D12+D13</f>
        <v>806860.81</v>
      </c>
      <c r="E11" s="16">
        <f>E12+E13</f>
        <v>888387</v>
      </c>
      <c r="F11" s="16">
        <f>F12+F13</f>
        <v>871803.21</v>
      </c>
      <c r="G11" s="16">
        <f>F11-E11</f>
        <v>-16583.790000000037</v>
      </c>
      <c r="H11" s="14">
        <f t="shared" ref="H11:H16" si="0">E11/D11*100</f>
        <v>110.10412068470643</v>
      </c>
    </row>
    <row r="12" spans="2:12" s="13" customFormat="1" x14ac:dyDescent="0.25">
      <c r="B12" s="17"/>
      <c r="C12" s="13" t="s">
        <v>16</v>
      </c>
      <c r="D12" s="14">
        <v>486537</v>
      </c>
      <c r="E12" s="14">
        <v>535697.36</v>
      </c>
      <c r="F12" s="14">
        <v>525697.21</v>
      </c>
      <c r="G12" s="16">
        <f>F12-E12</f>
        <v>-10000.150000000023</v>
      </c>
      <c r="H12" s="14">
        <f t="shared" si="0"/>
        <v>110.1041359649934</v>
      </c>
    </row>
    <row r="13" spans="2:12" s="17" customFormat="1" x14ac:dyDescent="0.25">
      <c r="C13" s="13" t="s">
        <v>17</v>
      </c>
      <c r="D13" s="14">
        <v>320323.81</v>
      </c>
      <c r="E13" s="14">
        <v>352689.64</v>
      </c>
      <c r="F13" s="14">
        <v>346106</v>
      </c>
      <c r="G13" s="16">
        <f t="shared" ref="G13:G16" si="1">F13-E13</f>
        <v>-6583.640000000014</v>
      </c>
      <c r="H13" s="14">
        <f t="shared" si="0"/>
        <v>110.10409747561383</v>
      </c>
    </row>
    <row r="14" spans="2:12" x14ac:dyDescent="0.25">
      <c r="B14" s="1">
        <v>411200</v>
      </c>
      <c r="C14" s="15" t="s">
        <v>18</v>
      </c>
      <c r="D14" s="16">
        <f>D15+D16</f>
        <v>99306.9</v>
      </c>
      <c r="E14" s="16">
        <f>E15+E16</f>
        <v>124277</v>
      </c>
      <c r="F14" s="16">
        <f>F15+F16</f>
        <v>140860.70000000001</v>
      </c>
      <c r="G14" s="16">
        <f t="shared" si="1"/>
        <v>16583.700000000012</v>
      </c>
      <c r="H14" s="14">
        <f t="shared" si="0"/>
        <v>125.14437566775321</v>
      </c>
    </row>
    <row r="15" spans="2:12" s="17" customFormat="1" x14ac:dyDescent="0.25">
      <c r="C15" s="13" t="s">
        <v>19</v>
      </c>
      <c r="D15" s="14">
        <v>59882</v>
      </c>
      <c r="E15" s="14">
        <v>74939.03</v>
      </c>
      <c r="F15" s="14">
        <v>84939</v>
      </c>
      <c r="G15" s="16">
        <f t="shared" si="1"/>
        <v>9999.9700000000012</v>
      </c>
      <c r="H15" s="14">
        <f t="shared" si="0"/>
        <v>125.14450085167496</v>
      </c>
    </row>
    <row r="16" spans="2:12" s="17" customFormat="1" x14ac:dyDescent="0.25">
      <c r="C16" s="13" t="s">
        <v>20</v>
      </c>
      <c r="D16" s="14">
        <v>39424.9</v>
      </c>
      <c r="E16" s="14">
        <v>49337.97</v>
      </c>
      <c r="F16" s="14">
        <v>55921.7</v>
      </c>
      <c r="G16" s="16">
        <f t="shared" si="1"/>
        <v>6583.7299999999959</v>
      </c>
      <c r="H16" s="14">
        <f t="shared" si="0"/>
        <v>125.14418552742048</v>
      </c>
      <c r="K16" s="18"/>
    </row>
    <row r="17" spans="2:11" x14ac:dyDescent="0.25">
      <c r="C17" s="13"/>
      <c r="H17" s="14"/>
      <c r="K17" s="4"/>
    </row>
    <row r="18" spans="2:11" x14ac:dyDescent="0.25">
      <c r="B18" s="9">
        <v>412</v>
      </c>
      <c r="C18" s="19" t="s">
        <v>21</v>
      </c>
      <c r="D18" s="12">
        <f>D20+D21+D22+D23+D24+D25+D26+D27+D28</f>
        <v>1440300</v>
      </c>
      <c r="E18" s="12">
        <f>E20+E21+E22+E23+E24+E25+E26+E27+E28</f>
        <v>1492867</v>
      </c>
      <c r="F18" s="12">
        <f>F20+F21+F22+F23+F24+F25+F26+F27+F28</f>
        <v>2174413.4</v>
      </c>
      <c r="G18" s="12">
        <f>F18-E18</f>
        <v>681546.39999999991</v>
      </c>
      <c r="H18" s="93">
        <f>F18/E18*100</f>
        <v>145.65352439299681</v>
      </c>
      <c r="K18" s="4"/>
    </row>
    <row r="19" spans="2:11" x14ac:dyDescent="0.25">
      <c r="C19" s="13"/>
      <c r="H19" s="14"/>
      <c r="K19" s="4"/>
    </row>
    <row r="20" spans="2:11" x14ac:dyDescent="0.25">
      <c r="B20" s="1">
        <v>412100</v>
      </c>
      <c r="C20" s="15" t="s">
        <v>2</v>
      </c>
      <c r="D20" s="16">
        <f>32400-14400+240000-3000-8000</f>
        <v>247000</v>
      </c>
      <c r="E20" s="16">
        <v>185000</v>
      </c>
      <c r="F20" s="16">
        <v>196750</v>
      </c>
      <c r="G20" s="16">
        <f>F20-E20</f>
        <v>11750</v>
      </c>
      <c r="H20" s="14">
        <f>F20/E20*100</f>
        <v>106.35135135135134</v>
      </c>
      <c r="K20" s="4"/>
    </row>
    <row r="21" spans="2:11" ht="25.5" x14ac:dyDescent="0.25">
      <c r="B21" s="1">
        <v>412200</v>
      </c>
      <c r="C21" s="15" t="s">
        <v>22</v>
      </c>
      <c r="D21" s="16">
        <f>68500-4000</f>
        <v>64500</v>
      </c>
      <c r="E21" s="16">
        <v>90000</v>
      </c>
      <c r="F21" s="16">
        <v>108000</v>
      </c>
      <c r="G21" s="16">
        <f t="shared" ref="G21:G28" si="2">F21-E21</f>
        <v>18000</v>
      </c>
      <c r="H21" s="14">
        <f t="shared" ref="H21:H28" si="3">F21/E21*100</f>
        <v>120</v>
      </c>
      <c r="K21" s="4"/>
    </row>
    <row r="22" spans="2:11" x14ac:dyDescent="0.25">
      <c r="B22" s="1">
        <v>412300</v>
      </c>
      <c r="C22" s="15" t="s">
        <v>23</v>
      </c>
      <c r="D22" s="16">
        <f>29500-3700</f>
        <v>25800</v>
      </c>
      <c r="E22" s="16">
        <v>32433</v>
      </c>
      <c r="F22" s="16">
        <v>38763</v>
      </c>
      <c r="G22" s="16">
        <f t="shared" si="2"/>
        <v>6330</v>
      </c>
      <c r="H22" s="14">
        <f t="shared" si="3"/>
        <v>119.51715844972712</v>
      </c>
      <c r="K22" s="4"/>
    </row>
    <row r="23" spans="2:11" x14ac:dyDescent="0.25">
      <c r="B23" s="1">
        <v>412400</v>
      </c>
      <c r="C23" s="15" t="s">
        <v>24</v>
      </c>
      <c r="D23" s="16">
        <v>2200</v>
      </c>
      <c r="E23" s="16">
        <v>2200</v>
      </c>
      <c r="F23" s="16">
        <v>1200</v>
      </c>
      <c r="G23" s="16">
        <f t="shared" si="2"/>
        <v>-1000</v>
      </c>
      <c r="H23" s="14">
        <f t="shared" si="3"/>
        <v>54.54545454545454</v>
      </c>
      <c r="K23" s="4"/>
    </row>
    <row r="24" spans="2:11" x14ac:dyDescent="0.25">
      <c r="B24" s="1">
        <v>412500</v>
      </c>
      <c r="C24" s="15" t="s">
        <v>25</v>
      </c>
      <c r="D24" s="16">
        <f>183000-8000+20000</f>
        <v>195000</v>
      </c>
      <c r="E24" s="16">
        <v>266066</v>
      </c>
      <c r="F24" s="16">
        <f>688066-181253.6-30</f>
        <v>506782.4</v>
      </c>
      <c r="G24" s="16">
        <f t="shared" si="2"/>
        <v>240716.40000000002</v>
      </c>
      <c r="H24" s="14">
        <f t="shared" si="3"/>
        <v>190.47243916922869</v>
      </c>
      <c r="K24" s="4"/>
    </row>
    <row r="25" spans="2:11" x14ac:dyDescent="0.25">
      <c r="B25" s="1">
        <v>412600</v>
      </c>
      <c r="C25" s="15" t="s">
        <v>3</v>
      </c>
      <c r="D25" s="16">
        <v>37000</v>
      </c>
      <c r="E25" s="16">
        <v>37000</v>
      </c>
      <c r="F25" s="16">
        <f>28000+5000</f>
        <v>33000</v>
      </c>
      <c r="G25" s="16">
        <f t="shared" si="2"/>
        <v>-4000</v>
      </c>
      <c r="H25" s="14">
        <f t="shared" si="3"/>
        <v>89.189189189189193</v>
      </c>
      <c r="K25" s="4"/>
    </row>
    <row r="26" spans="2:11" x14ac:dyDescent="0.25">
      <c r="B26" s="1">
        <v>412700</v>
      </c>
      <c r="C26" s="15" t="s">
        <v>6</v>
      </c>
      <c r="D26" s="16">
        <f>292800+10000-7000</f>
        <v>295800</v>
      </c>
      <c r="E26" s="16">
        <v>265768</v>
      </c>
      <c r="F26" s="16">
        <f>410768-13000</f>
        <v>397768</v>
      </c>
      <c r="G26" s="16">
        <f t="shared" si="2"/>
        <v>132000</v>
      </c>
      <c r="H26" s="14">
        <f t="shared" si="3"/>
        <v>149.66737906745732</v>
      </c>
      <c r="K26" s="4"/>
    </row>
    <row r="27" spans="2:11" x14ac:dyDescent="0.25">
      <c r="B27" s="1">
        <v>412800</v>
      </c>
      <c r="C27" s="15" t="s">
        <v>26</v>
      </c>
      <c r="D27" s="16">
        <v>198500</v>
      </c>
      <c r="E27" s="16">
        <v>235000</v>
      </c>
      <c r="F27" s="16">
        <f>379000-8000</f>
        <v>371000</v>
      </c>
      <c r="G27" s="16">
        <f t="shared" si="2"/>
        <v>136000</v>
      </c>
      <c r="H27" s="14">
        <f t="shared" si="3"/>
        <v>157.87234042553192</v>
      </c>
    </row>
    <row r="28" spans="2:11" x14ac:dyDescent="0.25">
      <c r="B28" s="1">
        <v>412900</v>
      </c>
      <c r="C28" s="15" t="s">
        <v>4</v>
      </c>
      <c r="D28" s="16">
        <f>405100-31600+1000</f>
        <v>374500</v>
      </c>
      <c r="E28" s="16">
        <v>379400</v>
      </c>
      <c r="F28" s="16">
        <f>523150-2000</f>
        <v>521150</v>
      </c>
      <c r="G28" s="16">
        <f t="shared" si="2"/>
        <v>141750</v>
      </c>
      <c r="H28" s="14">
        <f t="shared" si="3"/>
        <v>137.36162361623616</v>
      </c>
    </row>
    <row r="29" spans="2:11" x14ac:dyDescent="0.25">
      <c r="H29" s="14"/>
    </row>
    <row r="30" spans="2:11" x14ac:dyDescent="0.25">
      <c r="H30" s="14"/>
    </row>
    <row r="31" spans="2:11" s="17" customFormat="1" ht="25.5" x14ac:dyDescent="0.25">
      <c r="B31" s="9">
        <v>413</v>
      </c>
      <c r="C31" s="10" t="s">
        <v>27</v>
      </c>
      <c r="D31" s="12">
        <f>D33+D34</f>
        <v>0</v>
      </c>
      <c r="E31" s="12">
        <f>E33+E34</f>
        <v>0</v>
      </c>
      <c r="F31" s="12">
        <f>F33+F34</f>
        <v>0</v>
      </c>
      <c r="G31" s="12">
        <f>F31-E31</f>
        <v>0</v>
      </c>
      <c r="H31" s="93"/>
    </row>
    <row r="32" spans="2:11" s="17" customFormat="1" x14ac:dyDescent="0.25">
      <c r="C32" s="13"/>
      <c r="D32" s="16"/>
      <c r="E32" s="16"/>
      <c r="F32" s="16"/>
      <c r="G32" s="16"/>
      <c r="H32" s="14"/>
    </row>
    <row r="33" spans="2:8" s="21" customFormat="1" ht="25.5" x14ac:dyDescent="0.25">
      <c r="B33" s="21">
        <v>413300</v>
      </c>
      <c r="C33" s="15" t="s">
        <v>28</v>
      </c>
      <c r="D33" s="16">
        <v>0</v>
      </c>
      <c r="E33" s="16">
        <v>0</v>
      </c>
      <c r="F33" s="16">
        <v>0</v>
      </c>
      <c r="G33" s="16">
        <f>F33-E33</f>
        <v>0</v>
      </c>
      <c r="H33" s="14"/>
    </row>
    <row r="34" spans="2:8" s="21" customFormat="1" x14ac:dyDescent="0.25">
      <c r="B34" s="21">
        <v>413900</v>
      </c>
      <c r="C34" s="15" t="s">
        <v>29</v>
      </c>
      <c r="D34" s="16">
        <v>0</v>
      </c>
      <c r="E34" s="16">
        <v>0</v>
      </c>
      <c r="F34" s="16">
        <v>0</v>
      </c>
      <c r="G34" s="16">
        <f>F34-E34</f>
        <v>0</v>
      </c>
      <c r="H34" s="14"/>
    </row>
    <row r="35" spans="2:8" s="8" customFormat="1" ht="14.25" x14ac:dyDescent="0.25">
      <c r="C35" s="23"/>
      <c r="D35" s="16"/>
      <c r="E35" s="16"/>
      <c r="F35" s="16"/>
      <c r="G35" s="16"/>
      <c r="H35" s="14"/>
    </row>
    <row r="36" spans="2:8" s="21" customFormat="1" x14ac:dyDescent="0.25">
      <c r="B36" s="9">
        <v>414</v>
      </c>
      <c r="C36" s="19" t="s">
        <v>30</v>
      </c>
      <c r="D36" s="12">
        <f>D38+D39</f>
        <v>300000</v>
      </c>
      <c r="E36" s="12">
        <f>E38+E39</f>
        <v>360000</v>
      </c>
      <c r="F36" s="12">
        <f>F38+F39</f>
        <v>450000</v>
      </c>
      <c r="G36" s="12">
        <f>F36-E36</f>
        <v>90000</v>
      </c>
      <c r="H36" s="93">
        <f>F36/E36*100</f>
        <v>125</v>
      </c>
    </row>
    <row r="37" spans="2:8" s="21" customFormat="1" x14ac:dyDescent="0.25">
      <c r="C37" s="15"/>
      <c r="D37" s="16"/>
      <c r="E37" s="16"/>
      <c r="F37" s="16"/>
      <c r="G37" s="16"/>
      <c r="H37" s="14"/>
    </row>
    <row r="38" spans="2:8" s="21" customFormat="1" x14ac:dyDescent="0.25">
      <c r="B38" s="21">
        <v>414100</v>
      </c>
      <c r="C38" s="15" t="s">
        <v>31</v>
      </c>
      <c r="D38" s="16">
        <v>200000</v>
      </c>
      <c r="E38" s="16">
        <v>200000</v>
      </c>
      <c r="F38" s="16">
        <v>178200</v>
      </c>
      <c r="G38" s="16">
        <f>F38-E38</f>
        <v>-21800</v>
      </c>
      <c r="H38" s="14">
        <f>F38/E38*100</f>
        <v>89.1</v>
      </c>
    </row>
    <row r="39" spans="2:8" s="21" customFormat="1" x14ac:dyDescent="0.25">
      <c r="B39" s="21">
        <v>414100</v>
      </c>
      <c r="C39" s="15" t="s">
        <v>32</v>
      </c>
      <c r="D39" s="16">
        <v>100000</v>
      </c>
      <c r="E39" s="16">
        <v>160000</v>
      </c>
      <c r="F39" s="16">
        <v>271800</v>
      </c>
      <c r="G39" s="16">
        <f>F39-E39</f>
        <v>111800</v>
      </c>
      <c r="H39" s="14">
        <f>F39/E39*100</f>
        <v>169.875</v>
      </c>
    </row>
    <row r="40" spans="2:8" s="17" customFormat="1" x14ac:dyDescent="0.25">
      <c r="C40" s="13"/>
      <c r="D40" s="16"/>
      <c r="E40" s="16"/>
      <c r="F40" s="16"/>
      <c r="G40" s="16"/>
      <c r="H40" s="14"/>
    </row>
    <row r="41" spans="2:8" s="17" customFormat="1" x14ac:dyDescent="0.25">
      <c r="B41" s="9">
        <v>415</v>
      </c>
      <c r="C41" s="19" t="s">
        <v>33</v>
      </c>
      <c r="D41" s="12" t="e">
        <f>D43</f>
        <v>#REF!</v>
      </c>
      <c r="E41" s="12">
        <f>E43</f>
        <v>1741300</v>
      </c>
      <c r="F41" s="12">
        <f>F43</f>
        <v>2020800</v>
      </c>
      <c r="G41" s="12">
        <f>F41-E41</f>
        <v>279500</v>
      </c>
      <c r="H41" s="93">
        <f>F41/E41*100</f>
        <v>116.05122609544594</v>
      </c>
    </row>
    <row r="42" spans="2:8" s="17" customFormat="1" x14ac:dyDescent="0.25">
      <c r="C42" s="13"/>
      <c r="D42" s="16"/>
      <c r="E42" s="16"/>
      <c r="F42" s="16"/>
      <c r="G42" s="16"/>
      <c r="H42" s="14"/>
    </row>
    <row r="43" spans="2:8" s="21" customFormat="1" x14ac:dyDescent="0.25">
      <c r="B43" s="21">
        <v>415200</v>
      </c>
      <c r="C43" s="15" t="s">
        <v>34</v>
      </c>
      <c r="D43" s="118" t="e">
        <f>991500+#REF!+#REF!+61000-65000+3000+9000+4000+70000+8000+7000+30000</f>
        <v>#REF!</v>
      </c>
      <c r="E43" s="118">
        <v>1741300</v>
      </c>
      <c r="F43" s="118">
        <v>2020800</v>
      </c>
      <c r="G43" s="119">
        <f>F43-E43</f>
        <v>279500</v>
      </c>
      <c r="H43" s="14">
        <f>F43/E43*100</f>
        <v>116.05122609544594</v>
      </c>
    </row>
    <row r="44" spans="2:8" s="17" customFormat="1" x14ac:dyDescent="0.25">
      <c r="C44" s="13" t="s">
        <v>35</v>
      </c>
      <c r="D44" s="16"/>
      <c r="E44" s="16"/>
      <c r="F44" s="16"/>
      <c r="G44" s="16"/>
      <c r="H44" s="14"/>
    </row>
    <row r="45" spans="2:8" s="17" customFormat="1" x14ac:dyDescent="0.25">
      <c r="C45" s="13" t="s">
        <v>36</v>
      </c>
      <c r="D45" s="16"/>
      <c r="E45" s="16"/>
      <c r="F45" s="16"/>
      <c r="G45" s="16"/>
      <c r="H45" s="14"/>
    </row>
    <row r="46" spans="2:8" s="17" customFormat="1" x14ac:dyDescent="0.25">
      <c r="C46" s="13" t="s">
        <v>37</v>
      </c>
      <c r="D46" s="16"/>
      <c r="E46" s="16"/>
      <c r="F46" s="16"/>
      <c r="G46" s="16"/>
      <c r="H46" s="14"/>
    </row>
    <row r="47" spans="2:8" s="17" customFormat="1" x14ac:dyDescent="0.25">
      <c r="C47" s="13" t="s">
        <v>38</v>
      </c>
      <c r="D47" s="16"/>
      <c r="E47" s="16"/>
      <c r="F47" s="16"/>
      <c r="G47" s="16"/>
      <c r="H47" s="14"/>
    </row>
    <row r="48" spans="2:8" s="17" customFormat="1" ht="25.5" x14ac:dyDescent="0.25">
      <c r="C48" s="13" t="s">
        <v>39</v>
      </c>
      <c r="D48" s="16"/>
      <c r="E48" s="16"/>
      <c r="F48" s="16"/>
      <c r="G48" s="16"/>
      <c r="H48" s="14"/>
    </row>
    <row r="49" spans="2:8" s="17" customFormat="1" x14ac:dyDescent="0.25">
      <c r="C49" s="13" t="s">
        <v>40</v>
      </c>
      <c r="D49" s="16"/>
      <c r="E49" s="16"/>
      <c r="F49" s="16"/>
      <c r="G49" s="16"/>
      <c r="H49" s="14"/>
    </row>
    <row r="50" spans="2:8" s="17" customFormat="1" x14ac:dyDescent="0.25">
      <c r="C50" s="13" t="s">
        <v>41</v>
      </c>
      <c r="D50" s="16"/>
      <c r="E50" s="16"/>
      <c r="F50" s="16"/>
      <c r="G50" s="16"/>
      <c r="H50" s="14"/>
    </row>
    <row r="51" spans="2:8" s="17" customFormat="1" x14ac:dyDescent="0.25">
      <c r="C51" s="13" t="s">
        <v>42</v>
      </c>
      <c r="D51" s="16"/>
      <c r="E51" s="16"/>
      <c r="F51" s="16"/>
      <c r="G51" s="16"/>
      <c r="H51" s="14"/>
    </row>
    <row r="52" spans="2:8" s="17" customFormat="1" x14ac:dyDescent="0.25">
      <c r="C52" s="13" t="s">
        <v>43</v>
      </c>
      <c r="D52" s="16"/>
      <c r="E52" s="16"/>
      <c r="F52" s="16"/>
      <c r="G52" s="16"/>
      <c r="H52" s="14"/>
    </row>
    <row r="53" spans="2:8" s="17" customFormat="1" x14ac:dyDescent="0.25">
      <c r="C53" s="13" t="s">
        <v>44</v>
      </c>
      <c r="D53" s="16"/>
      <c r="E53" s="16"/>
      <c r="F53" s="16"/>
      <c r="G53" s="16"/>
      <c r="H53" s="14"/>
    </row>
    <row r="54" spans="2:8" s="17" customFormat="1" x14ac:dyDescent="0.25">
      <c r="C54" s="13" t="s">
        <v>45</v>
      </c>
      <c r="D54" s="16"/>
      <c r="E54" s="16"/>
      <c r="F54" s="16"/>
      <c r="G54" s="16"/>
      <c r="H54" s="14"/>
    </row>
    <row r="55" spans="2:8" s="17" customFormat="1" x14ac:dyDescent="0.25">
      <c r="C55" s="13"/>
      <c r="D55" s="16"/>
      <c r="E55" s="16"/>
      <c r="F55" s="16"/>
      <c r="G55" s="16"/>
      <c r="H55" s="14"/>
    </row>
    <row r="56" spans="2:8" s="21" customFormat="1" x14ac:dyDescent="0.25">
      <c r="B56" s="9">
        <v>416</v>
      </c>
      <c r="C56" s="19" t="s">
        <v>46</v>
      </c>
      <c r="D56" s="12">
        <f>D58</f>
        <v>968000</v>
      </c>
      <c r="E56" s="12">
        <f>E58</f>
        <v>956366</v>
      </c>
      <c r="F56" s="12">
        <f>F58</f>
        <v>1046166</v>
      </c>
      <c r="G56" s="12">
        <f>F56-E56</f>
        <v>89800</v>
      </c>
      <c r="H56" s="93">
        <f>F56/E56*100</f>
        <v>109.389710633795</v>
      </c>
    </row>
    <row r="57" spans="2:8" s="17" customFormat="1" x14ac:dyDescent="0.25">
      <c r="C57" s="13"/>
      <c r="D57" s="16"/>
      <c r="E57" s="16"/>
      <c r="F57" s="16"/>
      <c r="G57" s="16"/>
      <c r="H57" s="14"/>
    </row>
    <row r="58" spans="2:8" ht="25.5" x14ac:dyDescent="0.25">
      <c r="B58" s="1">
        <v>416100</v>
      </c>
      <c r="C58" s="15" t="s">
        <v>47</v>
      </c>
      <c r="D58" s="118">
        <f>962000+6000</f>
        <v>968000</v>
      </c>
      <c r="E58" s="118">
        <v>956366</v>
      </c>
      <c r="F58" s="118">
        <f>1036166+8000+2000</f>
        <v>1046166</v>
      </c>
      <c r="G58" s="119">
        <f>F58-E58</f>
        <v>89800</v>
      </c>
      <c r="H58" s="118">
        <f>F58/E58*100</f>
        <v>109.389710633795</v>
      </c>
    </row>
    <row r="59" spans="2:8" x14ac:dyDescent="0.25">
      <c r="C59" s="15"/>
      <c r="D59" s="101"/>
      <c r="E59" s="101"/>
      <c r="F59" s="101"/>
      <c r="G59" s="101"/>
      <c r="H59" s="14"/>
    </row>
    <row r="60" spans="2:8" x14ac:dyDescent="0.25">
      <c r="B60" s="9">
        <v>419</v>
      </c>
      <c r="C60" s="109" t="s">
        <v>163</v>
      </c>
      <c r="D60" s="12">
        <v>0</v>
      </c>
      <c r="E60" s="12">
        <v>10000</v>
      </c>
      <c r="F60" s="12">
        <v>10000</v>
      </c>
      <c r="G60" s="120">
        <f>F60-E60</f>
        <v>0</v>
      </c>
      <c r="H60" s="93">
        <f>F60/E60*100</f>
        <v>100</v>
      </c>
    </row>
    <row r="61" spans="2:8" x14ac:dyDescent="0.25">
      <c r="C61" s="15"/>
      <c r="H61" s="14"/>
    </row>
    <row r="62" spans="2:8" x14ac:dyDescent="0.25">
      <c r="B62" s="9">
        <v>480</v>
      </c>
      <c r="C62" s="109" t="s">
        <v>173</v>
      </c>
      <c r="D62" s="12">
        <v>0</v>
      </c>
      <c r="E62" s="12">
        <v>0</v>
      </c>
      <c r="F62" s="12">
        <v>1500</v>
      </c>
      <c r="G62" s="12">
        <f>F62-E62</f>
        <v>1500</v>
      </c>
      <c r="H62" s="93"/>
    </row>
    <row r="63" spans="2:8" x14ac:dyDescent="0.25">
      <c r="C63" s="15"/>
      <c r="H63" s="14"/>
    </row>
    <row r="64" spans="2:8" ht="14.25" x14ac:dyDescent="0.25">
      <c r="B64" s="25" t="s">
        <v>48</v>
      </c>
      <c r="C64" s="26" t="s">
        <v>10</v>
      </c>
      <c r="D64" s="47">
        <f>220000-75000-20000-6000-9000-4000-30000</f>
        <v>76000</v>
      </c>
      <c r="E64" s="47">
        <v>100000</v>
      </c>
      <c r="F64" s="47">
        <v>0</v>
      </c>
      <c r="G64" s="47">
        <f>F64-E64:E65</f>
        <v>-100000</v>
      </c>
      <c r="H64" s="96">
        <v>0</v>
      </c>
    </row>
    <row r="65" spans="2:8" ht="22.5" customHeight="1" x14ac:dyDescent="0.25">
      <c r="C65" s="15"/>
      <c r="H65" s="14"/>
    </row>
    <row r="66" spans="2:8" s="17" customFormat="1" ht="14.25" customHeight="1" x14ac:dyDescent="0.25">
      <c r="B66" s="5">
        <v>51</v>
      </c>
      <c r="C66" s="6" t="s">
        <v>49</v>
      </c>
      <c r="D66" s="27">
        <f>D68+D77+D81</f>
        <v>3826000</v>
      </c>
      <c r="E66" s="27">
        <f>E68+E77+E81</f>
        <v>4039000</v>
      </c>
      <c r="F66" s="27">
        <f>F68+F77+F81</f>
        <v>3112885.6</v>
      </c>
      <c r="G66" s="27">
        <f>F66-E66</f>
        <v>-926114.39999999991</v>
      </c>
      <c r="H66" s="98">
        <f>F66/E66*100</f>
        <v>77.070700668482289</v>
      </c>
    </row>
    <row r="67" spans="2:8" s="17" customFormat="1" ht="14.25" customHeight="1" x14ac:dyDescent="0.25">
      <c r="C67" s="13"/>
      <c r="D67" s="16"/>
      <c r="E67" s="16"/>
      <c r="F67" s="16"/>
      <c r="G67" s="16"/>
      <c r="H67" s="14"/>
    </row>
    <row r="68" spans="2:8" s="17" customFormat="1" ht="14.25" customHeight="1" x14ac:dyDescent="0.25">
      <c r="B68" s="28">
        <v>511</v>
      </c>
      <c r="C68" s="29" t="s">
        <v>50</v>
      </c>
      <c r="D68" s="12">
        <f>D70+D71+D72+D73+D74+D75</f>
        <v>3261000</v>
      </c>
      <c r="E68" s="12">
        <f>E70+E71+E72+E73+E74+E75</f>
        <v>3527000</v>
      </c>
      <c r="F68" s="12">
        <f>F70+F71+F72+F73+F74+F75</f>
        <v>2817885.6</v>
      </c>
      <c r="G68" s="12">
        <f>F68-E68</f>
        <v>-709114.39999999991</v>
      </c>
      <c r="H68" s="93">
        <f>F68/E68*100</f>
        <v>79.894686702580103</v>
      </c>
    </row>
    <row r="69" spans="2:8" s="17" customFormat="1" ht="14.25" customHeight="1" x14ac:dyDescent="0.25">
      <c r="C69" s="13"/>
      <c r="D69" s="16"/>
      <c r="E69" s="16"/>
      <c r="F69" s="16"/>
      <c r="G69" s="16"/>
      <c r="H69" s="14"/>
    </row>
    <row r="70" spans="2:8" s="21" customFormat="1" ht="14.25" customHeight="1" x14ac:dyDescent="0.25">
      <c r="B70" s="121">
        <v>511100</v>
      </c>
      <c r="C70" s="122" t="s">
        <v>51</v>
      </c>
      <c r="D70" s="118">
        <f>2968000-100000+7000-10000</f>
        <v>2865000</v>
      </c>
      <c r="E70" s="118">
        <f>3118000-10000</f>
        <v>3108000</v>
      </c>
      <c r="F70" s="118">
        <f>2064400+116232-1500+8000</f>
        <v>2187132</v>
      </c>
      <c r="G70" s="123">
        <f>F70-E70</f>
        <v>-920868</v>
      </c>
      <c r="H70" s="118">
        <f>F70/E70*100</f>
        <v>70.371042471042472</v>
      </c>
    </row>
    <row r="71" spans="2:8" s="21" customFormat="1" ht="25.5" customHeight="1" x14ac:dyDescent="0.25">
      <c r="B71" s="121">
        <v>511200</v>
      </c>
      <c r="C71" s="122" t="s">
        <v>52</v>
      </c>
      <c r="D71" s="118">
        <v>148000</v>
      </c>
      <c r="E71" s="118">
        <v>45500</v>
      </c>
      <c r="F71" s="118">
        <f>181253.6</f>
        <v>181253.6</v>
      </c>
      <c r="G71" s="123">
        <f t="shared" ref="G71:G75" si="4">F71-E71</f>
        <v>135753.60000000001</v>
      </c>
      <c r="H71" s="118">
        <f t="shared" ref="H71:H75" si="5">F71/E71*100</f>
        <v>398.35956043956043</v>
      </c>
    </row>
    <row r="72" spans="2:8" s="21" customFormat="1" ht="14.25" customHeight="1" x14ac:dyDescent="0.25">
      <c r="B72" s="121">
        <v>511300</v>
      </c>
      <c r="C72" s="122" t="s">
        <v>53</v>
      </c>
      <c r="D72" s="118">
        <f>284300-287-36013</f>
        <v>248000</v>
      </c>
      <c r="E72" s="118">
        <v>295500</v>
      </c>
      <c r="F72" s="118">
        <v>372500</v>
      </c>
      <c r="G72" s="119">
        <f t="shared" si="4"/>
        <v>77000</v>
      </c>
      <c r="H72" s="118">
        <f t="shared" si="5"/>
        <v>126.05752961082911</v>
      </c>
    </row>
    <row r="73" spans="2:8" s="21" customFormat="1" ht="14.25" customHeight="1" x14ac:dyDescent="0.25">
      <c r="B73" s="121">
        <v>511400</v>
      </c>
      <c r="C73" s="122" t="s">
        <v>54</v>
      </c>
      <c r="D73" s="118">
        <v>0</v>
      </c>
      <c r="E73" s="118">
        <v>0</v>
      </c>
      <c r="F73" s="118">
        <v>0</v>
      </c>
      <c r="G73" s="119">
        <f t="shared" si="4"/>
        <v>0</v>
      </c>
      <c r="H73" s="118"/>
    </row>
    <row r="74" spans="2:8" s="21" customFormat="1" ht="14.25" customHeight="1" x14ac:dyDescent="0.25">
      <c r="B74" s="121">
        <v>511500</v>
      </c>
      <c r="C74" s="122" t="s">
        <v>55</v>
      </c>
      <c r="D74" s="118">
        <v>0</v>
      </c>
      <c r="E74" s="118">
        <v>0</v>
      </c>
      <c r="F74" s="118">
        <v>0</v>
      </c>
      <c r="G74" s="119">
        <f t="shared" si="4"/>
        <v>0</v>
      </c>
      <c r="H74" s="118"/>
    </row>
    <row r="75" spans="2:8" s="21" customFormat="1" ht="14.25" customHeight="1" x14ac:dyDescent="0.25">
      <c r="B75" s="121">
        <v>511700</v>
      </c>
      <c r="C75" s="122" t="s">
        <v>56</v>
      </c>
      <c r="D75" s="118">
        <v>0</v>
      </c>
      <c r="E75" s="118">
        <v>78000</v>
      </c>
      <c r="F75" s="118">
        <v>77000</v>
      </c>
      <c r="G75" s="119">
        <f t="shared" si="4"/>
        <v>-1000</v>
      </c>
      <c r="H75" s="118">
        <f t="shared" si="5"/>
        <v>98.71794871794873</v>
      </c>
    </row>
    <row r="76" spans="2:8" s="17" customFormat="1" ht="14.25" customHeight="1" x14ac:dyDescent="0.25">
      <c r="C76" s="13"/>
      <c r="D76" s="16"/>
      <c r="E76" s="16"/>
      <c r="F76" s="16"/>
      <c r="G76" s="16"/>
      <c r="H76" s="14"/>
    </row>
    <row r="77" spans="2:8" ht="14.25" customHeight="1" x14ac:dyDescent="0.25">
      <c r="B77" s="9">
        <v>513</v>
      </c>
      <c r="C77" s="19" t="s">
        <v>57</v>
      </c>
      <c r="D77" s="12">
        <f>D79</f>
        <v>560000</v>
      </c>
      <c r="E77" s="12">
        <f>E79</f>
        <v>500000</v>
      </c>
      <c r="F77" s="12">
        <f>F79</f>
        <v>280000</v>
      </c>
      <c r="G77" s="12">
        <f>G79</f>
        <v>-220000</v>
      </c>
      <c r="H77" s="93">
        <f>F77/E77*100</f>
        <v>56.000000000000007</v>
      </c>
    </row>
    <row r="78" spans="2:8" s="17" customFormat="1" ht="14.25" customHeight="1" x14ac:dyDescent="0.25">
      <c r="C78" s="13"/>
      <c r="D78" s="16"/>
      <c r="E78" s="16"/>
      <c r="F78" s="16"/>
      <c r="G78" s="16"/>
      <c r="H78" s="14"/>
    </row>
    <row r="79" spans="2:8" s="21" customFormat="1" ht="14.25" customHeight="1" x14ac:dyDescent="0.25">
      <c r="B79" s="21">
        <v>513100</v>
      </c>
      <c r="C79" s="15" t="s">
        <v>58</v>
      </c>
      <c r="D79" s="118">
        <v>560000</v>
      </c>
      <c r="E79" s="118">
        <v>500000</v>
      </c>
      <c r="F79" s="118">
        <v>280000</v>
      </c>
      <c r="G79" s="118">
        <f>F79-E79</f>
        <v>-220000</v>
      </c>
      <c r="H79" s="118">
        <f>F79/E79*100</f>
        <v>56.000000000000007</v>
      </c>
    </row>
    <row r="80" spans="2:8" s="17" customFormat="1" ht="14.25" customHeight="1" x14ac:dyDescent="0.25">
      <c r="C80" s="13"/>
      <c r="D80" s="16"/>
      <c r="E80" s="16"/>
      <c r="F80" s="16"/>
      <c r="G80" s="16"/>
      <c r="H80" s="14"/>
    </row>
    <row r="81" spans="2:8" ht="24.75" customHeight="1" x14ac:dyDescent="0.25">
      <c r="B81" s="9">
        <v>516</v>
      </c>
      <c r="C81" s="19" t="s">
        <v>59</v>
      </c>
      <c r="D81" s="12">
        <f>D83</f>
        <v>5000</v>
      </c>
      <c r="E81" s="12">
        <f>E83</f>
        <v>12000</v>
      </c>
      <c r="F81" s="12">
        <f>F83</f>
        <v>15000</v>
      </c>
      <c r="G81" s="12">
        <f>F81-E81</f>
        <v>3000</v>
      </c>
      <c r="H81" s="93">
        <f>F81/E81*100</f>
        <v>125</v>
      </c>
    </row>
    <row r="82" spans="2:8" s="17" customFormat="1" ht="14.25" customHeight="1" x14ac:dyDescent="0.25">
      <c r="C82" s="13"/>
      <c r="D82" s="16"/>
      <c r="E82" s="16"/>
      <c r="F82" s="16"/>
      <c r="G82" s="16"/>
      <c r="H82" s="14"/>
    </row>
    <row r="83" spans="2:8" s="21" customFormat="1" ht="14.25" customHeight="1" x14ac:dyDescent="0.25">
      <c r="B83" s="121">
        <v>516100</v>
      </c>
      <c r="C83" s="122" t="s">
        <v>60</v>
      </c>
      <c r="D83" s="118">
        <v>5000</v>
      </c>
      <c r="E83" s="118">
        <v>12000</v>
      </c>
      <c r="F83" s="118">
        <v>15000</v>
      </c>
      <c r="G83" s="118">
        <f>F83-E83</f>
        <v>3000</v>
      </c>
      <c r="H83" s="118">
        <f>F83/E83*100</f>
        <v>125</v>
      </c>
    </row>
    <row r="84" spans="2:8" s="17" customFormat="1" ht="14.25" customHeight="1" x14ac:dyDescent="0.25">
      <c r="C84" s="13"/>
      <c r="D84" s="16"/>
      <c r="E84" s="16"/>
      <c r="F84" s="16"/>
      <c r="G84" s="16"/>
      <c r="H84" s="14"/>
    </row>
    <row r="85" spans="2:8" s="17" customFormat="1" ht="14.25" customHeight="1" x14ac:dyDescent="0.25">
      <c r="C85" s="13"/>
      <c r="D85" s="16"/>
      <c r="E85" s="16"/>
      <c r="F85" s="16"/>
      <c r="G85" s="16"/>
      <c r="H85" s="14"/>
    </row>
    <row r="86" spans="2:8" s="17" customFormat="1" ht="14.25" customHeight="1" x14ac:dyDescent="0.25">
      <c r="B86" s="30"/>
      <c r="C86" s="31" t="s">
        <v>5</v>
      </c>
      <c r="D86" s="33" t="e">
        <f>D66+D64+D7</f>
        <v>#REF!</v>
      </c>
      <c r="E86" s="33">
        <f>E66+E64+E7</f>
        <v>9712197</v>
      </c>
      <c r="F86" s="33">
        <f>F66+F64+F7+F62</f>
        <v>9828428.9100000001</v>
      </c>
      <c r="G86" s="33">
        <v>0</v>
      </c>
      <c r="H86" s="91">
        <v>0</v>
      </c>
    </row>
    <row r="87" spans="2:8" s="17" customFormat="1" ht="14.25" customHeight="1" x14ac:dyDescent="0.25">
      <c r="C87" s="13"/>
      <c r="D87" s="14"/>
      <c r="E87" s="14"/>
      <c r="F87" s="14"/>
      <c r="G87" s="14"/>
      <c r="H87" s="14"/>
    </row>
    <row r="88" spans="2:8" s="17" customFormat="1" x14ac:dyDescent="0.25">
      <c r="C88" s="13"/>
      <c r="D88" s="14"/>
      <c r="E88" s="14"/>
      <c r="F88" s="14"/>
      <c r="G88" s="14"/>
      <c r="H88" s="14"/>
    </row>
    <row r="89" spans="2:8" s="17" customFormat="1" ht="14.25" x14ac:dyDescent="0.25">
      <c r="B89" s="34"/>
      <c r="C89" s="34"/>
      <c r="D89" s="35"/>
      <c r="E89" s="35"/>
      <c r="F89" s="35"/>
      <c r="G89" s="35"/>
      <c r="H89" s="35"/>
    </row>
    <row r="90" spans="2:8" s="17" customFormat="1" x14ac:dyDescent="0.25">
      <c r="B90" s="36"/>
      <c r="C90" s="37"/>
      <c r="D90" s="38"/>
      <c r="E90" s="38"/>
      <c r="F90" s="38"/>
      <c r="G90" s="38"/>
      <c r="H90" s="38"/>
    </row>
    <row r="91" spans="2:8" s="17" customFormat="1" ht="15" customHeight="1" x14ac:dyDescent="0.25">
      <c r="B91" s="34"/>
      <c r="C91" s="34"/>
      <c r="D91" s="39"/>
      <c r="E91" s="39"/>
      <c r="F91" s="39"/>
      <c r="G91" s="39"/>
      <c r="H91" s="39"/>
    </row>
    <row r="92" spans="2:8" s="17" customFormat="1" x14ac:dyDescent="0.25">
      <c r="B92" s="36"/>
      <c r="C92" s="37"/>
      <c r="D92" s="38"/>
      <c r="E92" s="38"/>
      <c r="F92" s="38"/>
      <c r="G92" s="38"/>
      <c r="H92" s="38"/>
    </row>
    <row r="93" spans="2:8" x14ac:dyDescent="0.25">
      <c r="B93" s="40"/>
      <c r="C93" s="41"/>
      <c r="D93" s="38"/>
      <c r="E93" s="38"/>
      <c r="F93" s="38"/>
      <c r="G93" s="38"/>
      <c r="H93" s="38"/>
    </row>
    <row r="94" spans="2:8" s="17" customFormat="1" x14ac:dyDescent="0.25">
      <c r="B94" s="36"/>
      <c r="C94" s="37"/>
      <c r="D94" s="38"/>
      <c r="E94" s="38"/>
      <c r="F94" s="38"/>
      <c r="G94" s="38"/>
      <c r="H94" s="38"/>
    </row>
    <row r="95" spans="2:8" s="17" customFormat="1" x14ac:dyDescent="0.25">
      <c r="B95" s="34"/>
      <c r="C95" s="34"/>
      <c r="D95" s="39"/>
      <c r="E95" s="39"/>
      <c r="F95" s="39"/>
      <c r="G95" s="39"/>
      <c r="H95" s="39"/>
    </row>
    <row r="96" spans="2:8" s="17" customFormat="1" x14ac:dyDescent="0.25">
      <c r="B96" s="36"/>
      <c r="C96" s="37"/>
      <c r="D96" s="38"/>
      <c r="E96" s="38"/>
      <c r="F96" s="38"/>
      <c r="G96" s="38"/>
      <c r="H96" s="38"/>
    </row>
    <row r="97" spans="2:8" s="17" customFormat="1" x14ac:dyDescent="0.25">
      <c r="B97" s="40"/>
      <c r="C97" s="41"/>
      <c r="D97" s="38"/>
      <c r="E97" s="38"/>
      <c r="F97" s="38"/>
      <c r="G97" s="38"/>
      <c r="H97" s="38"/>
    </row>
    <row r="98" spans="2:8" s="17" customFormat="1" x14ac:dyDescent="0.25">
      <c r="B98" s="36"/>
      <c r="C98" s="37"/>
      <c r="D98" s="38"/>
      <c r="E98" s="38"/>
      <c r="F98" s="38"/>
      <c r="G98" s="38"/>
      <c r="H98" s="38"/>
    </row>
    <row r="99" spans="2:8" s="17" customFormat="1" ht="15.75" x14ac:dyDescent="0.25">
      <c r="B99" s="34"/>
      <c r="C99" s="34"/>
      <c r="D99" s="42"/>
      <c r="E99" s="42"/>
      <c r="F99" s="42"/>
      <c r="G99" s="42"/>
      <c r="H99" s="42"/>
    </row>
    <row r="100" spans="2:8" s="43" customFormat="1" x14ac:dyDescent="0.25">
      <c r="B100" s="40"/>
      <c r="C100" s="41"/>
      <c r="D100" s="39"/>
      <c r="E100" s="39"/>
      <c r="F100" s="39"/>
      <c r="G100" s="39"/>
      <c r="H100" s="39"/>
    </row>
    <row r="101" spans="2:8" s="43" customFormat="1" x14ac:dyDescent="0.25">
      <c r="B101" s="40"/>
      <c r="C101" s="41"/>
      <c r="D101" s="39"/>
      <c r="E101" s="39"/>
      <c r="F101" s="39"/>
      <c r="G101" s="39"/>
      <c r="H101" s="39"/>
    </row>
    <row r="102" spans="2:8" s="43" customFormat="1" x14ac:dyDescent="0.25">
      <c r="B102" s="40"/>
      <c r="C102" s="37"/>
      <c r="D102" s="38"/>
      <c r="E102" s="38"/>
      <c r="F102" s="38"/>
      <c r="G102" s="38"/>
      <c r="H102" s="38"/>
    </row>
    <row r="103" spans="2:8" s="43" customFormat="1" x14ac:dyDescent="0.25">
      <c r="B103" s="40"/>
      <c r="C103" s="41"/>
      <c r="D103" s="39"/>
      <c r="E103" s="39"/>
      <c r="F103" s="39"/>
      <c r="G103" s="39"/>
      <c r="H103" s="39"/>
    </row>
    <row r="104" spans="2:8" s="17" customFormat="1" x14ac:dyDescent="0.25">
      <c r="B104" s="36"/>
      <c r="C104" s="37"/>
      <c r="D104" s="38"/>
      <c r="E104" s="38"/>
      <c r="F104" s="38"/>
      <c r="G104" s="38"/>
      <c r="H104" s="38"/>
    </row>
    <row r="105" spans="2:8" s="45" customFormat="1" ht="15.75" x14ac:dyDescent="0.25">
      <c r="B105" s="44"/>
      <c r="C105" s="44"/>
      <c r="D105" s="42"/>
      <c r="E105" s="42"/>
      <c r="F105" s="42"/>
      <c r="G105" s="42"/>
      <c r="H105" s="42"/>
    </row>
    <row r="106" spans="2:8" s="17" customFormat="1" x14ac:dyDescent="0.25">
      <c r="C106" s="13"/>
      <c r="D106" s="14"/>
      <c r="E106" s="14"/>
      <c r="F106" s="14"/>
      <c r="G106" s="14"/>
      <c r="H106" s="14"/>
    </row>
    <row r="107" spans="2:8" s="17" customFormat="1" x14ac:dyDescent="0.25">
      <c r="C107" s="13"/>
      <c r="D107" s="14"/>
      <c r="E107" s="14"/>
      <c r="F107" s="14"/>
      <c r="G107" s="14"/>
      <c r="H107" s="14"/>
    </row>
    <row r="108" spans="2:8" s="17" customFormat="1" x14ac:dyDescent="0.25">
      <c r="C108" s="13"/>
      <c r="D108" s="14"/>
      <c r="E108" s="14"/>
      <c r="F108" s="14"/>
      <c r="G108" s="14"/>
      <c r="H108" s="14"/>
    </row>
    <row r="109" spans="2:8" s="17" customFormat="1" x14ac:dyDescent="0.25">
      <c r="C109" s="13"/>
      <c r="D109" s="14"/>
      <c r="E109" s="14"/>
      <c r="F109" s="14"/>
      <c r="G109" s="14"/>
      <c r="H109" s="14"/>
    </row>
    <row r="110" spans="2:8" s="17" customFormat="1" x14ac:dyDescent="0.25">
      <c r="C110" s="13"/>
      <c r="D110" s="14"/>
      <c r="E110" s="14"/>
      <c r="F110" s="14"/>
      <c r="G110" s="14"/>
      <c r="H110" s="14"/>
    </row>
    <row r="111" spans="2:8" s="17" customFormat="1" x14ac:dyDescent="0.25">
      <c r="C111" s="13"/>
      <c r="D111" s="14"/>
      <c r="E111" s="14"/>
      <c r="F111" s="14"/>
      <c r="G111" s="14"/>
      <c r="H111" s="14"/>
    </row>
    <row r="112" spans="2:8" s="17" customFormat="1" x14ac:dyDescent="0.25">
      <c r="C112" s="13"/>
      <c r="D112" s="14"/>
      <c r="E112" s="14"/>
      <c r="F112" s="14"/>
      <c r="G112" s="14"/>
      <c r="H112" s="14"/>
    </row>
    <row r="113" spans="3:8" s="17" customFormat="1" x14ac:dyDescent="0.25">
      <c r="C113" s="13"/>
      <c r="D113" s="14"/>
      <c r="E113" s="14"/>
      <c r="F113" s="14"/>
      <c r="G113" s="14"/>
      <c r="H113" s="14"/>
    </row>
    <row r="114" spans="3:8" s="17" customFormat="1" x14ac:dyDescent="0.25">
      <c r="C114" s="13"/>
      <c r="D114" s="14"/>
      <c r="E114" s="14"/>
      <c r="F114" s="14"/>
      <c r="G114" s="14"/>
      <c r="H114" s="14"/>
    </row>
    <row r="115" spans="3:8" s="17" customFormat="1" x14ac:dyDescent="0.25">
      <c r="C115" s="13"/>
      <c r="D115" s="14"/>
      <c r="E115" s="14"/>
      <c r="F115" s="14"/>
      <c r="G115" s="14"/>
      <c r="H115" s="14"/>
    </row>
    <row r="116" spans="3:8" s="17" customFormat="1" x14ac:dyDescent="0.25">
      <c r="C116" s="13"/>
      <c r="D116" s="14"/>
      <c r="E116" s="14"/>
      <c r="F116" s="14"/>
      <c r="G116" s="14"/>
      <c r="H116" s="14"/>
    </row>
    <row r="117" spans="3:8" s="17" customFormat="1" x14ac:dyDescent="0.25">
      <c r="C117" s="13"/>
      <c r="D117" s="14"/>
      <c r="E117" s="14"/>
      <c r="F117" s="14"/>
      <c r="G117" s="14"/>
      <c r="H117" s="14"/>
    </row>
  </sheetData>
  <mergeCells count="1">
    <mergeCell ref="B2:H2"/>
  </mergeCells>
  <pageMargins left="0.23622047244094499" right="0.23622047244094499" top="0.74803149606299202" bottom="0.74803149606299202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6"/>
  <sheetViews>
    <sheetView topLeftCell="B49" zoomScaleNormal="100" workbookViewId="0">
      <selection activeCell="D4" sqref="D4:D5"/>
    </sheetView>
  </sheetViews>
  <sheetFormatPr defaultRowHeight="12.75" x14ac:dyDescent="0.25"/>
  <cols>
    <col min="1" max="1" width="9.140625" style="1"/>
    <col min="2" max="2" width="15" style="1" customWidth="1"/>
    <col min="3" max="3" width="61" style="46" customWidth="1"/>
    <col min="4" max="8" width="16.85546875" style="16" customWidth="1"/>
    <col min="9" max="10" width="9.140625" style="1"/>
    <col min="11" max="11" width="10.28515625" style="1" bestFit="1" customWidth="1"/>
    <col min="12" max="16384" width="9.140625" style="1"/>
  </cols>
  <sheetData>
    <row r="2" spans="2:11" ht="43.5" customHeight="1" x14ac:dyDescent="0.25">
      <c r="B2" s="144" t="s">
        <v>190</v>
      </c>
      <c r="C2" s="145"/>
      <c r="D2" s="145"/>
      <c r="E2" s="145"/>
      <c r="F2" s="145"/>
      <c r="G2" s="145"/>
      <c r="H2" s="145"/>
    </row>
    <row r="4" spans="2:11" ht="51" x14ac:dyDescent="0.25">
      <c r="B4" s="2" t="s">
        <v>0</v>
      </c>
      <c r="C4" s="2" t="s">
        <v>1</v>
      </c>
      <c r="D4" s="3" t="s">
        <v>158</v>
      </c>
      <c r="E4" s="3" t="s">
        <v>170</v>
      </c>
      <c r="F4" s="3" t="s">
        <v>191</v>
      </c>
      <c r="G4" s="3" t="s">
        <v>171</v>
      </c>
      <c r="H4" s="3" t="s">
        <v>172</v>
      </c>
    </row>
    <row r="5" spans="2:11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spans="2:11" ht="14.25" x14ac:dyDescent="0.25">
      <c r="B6" s="142" t="s">
        <v>61</v>
      </c>
      <c r="C6" s="142"/>
      <c r="D6" s="7">
        <f>D8+D11+D13+D15</f>
        <v>2017500</v>
      </c>
      <c r="E6" s="7">
        <f>E8+E11+E13+E15</f>
        <v>2017500</v>
      </c>
      <c r="F6" s="7">
        <f>F8+F11+F13+F15</f>
        <v>2023500</v>
      </c>
      <c r="G6" s="7">
        <f>E6-D6</f>
        <v>0</v>
      </c>
      <c r="H6" s="7">
        <f>F6/E6*100</f>
        <v>100.29739776951673</v>
      </c>
    </row>
    <row r="7" spans="2:11" ht="14.25" x14ac:dyDescent="0.25">
      <c r="C7" s="46" t="s">
        <v>168</v>
      </c>
      <c r="G7" s="105"/>
    </row>
    <row r="8" spans="2:11" ht="14.25" x14ac:dyDescent="0.25">
      <c r="B8" s="1">
        <v>713</v>
      </c>
      <c r="C8" s="46" t="s">
        <v>62</v>
      </c>
      <c r="D8" s="16">
        <f>D9+D10</f>
        <v>304000</v>
      </c>
      <c r="E8" s="16">
        <f>E9+E10</f>
        <v>304000</v>
      </c>
      <c r="F8" s="16">
        <f>F9+F10</f>
        <v>304000</v>
      </c>
      <c r="G8" s="113">
        <f>F8-E8</f>
        <v>0</v>
      </c>
      <c r="H8" s="14">
        <f>F8/E8*100</f>
        <v>100</v>
      </c>
    </row>
    <row r="9" spans="2:11" s="13" customFormat="1" ht="14.25" x14ac:dyDescent="0.25">
      <c r="B9" s="1"/>
      <c r="C9" s="13" t="s">
        <v>63</v>
      </c>
      <c r="D9" s="14">
        <v>14000</v>
      </c>
      <c r="E9" s="14">
        <v>14000</v>
      </c>
      <c r="F9" s="14">
        <v>14000</v>
      </c>
      <c r="G9" s="112">
        <f>F9-E9</f>
        <v>0</v>
      </c>
      <c r="H9" s="14">
        <f t="shared" ref="H9:H15" si="0">F9/E9*100</f>
        <v>100</v>
      </c>
    </row>
    <row r="10" spans="2:11" s="13" customFormat="1" ht="14.25" x14ac:dyDescent="0.25">
      <c r="B10" s="1"/>
      <c r="C10" s="13" t="s">
        <v>64</v>
      </c>
      <c r="D10" s="14">
        <v>290000</v>
      </c>
      <c r="E10" s="14">
        <v>290000</v>
      </c>
      <c r="F10" s="14">
        <v>290000</v>
      </c>
      <c r="G10" s="112">
        <f t="shared" ref="G10:G15" si="1">F10-E10</f>
        <v>0</v>
      </c>
      <c r="H10" s="14">
        <f t="shared" si="0"/>
        <v>100</v>
      </c>
    </row>
    <row r="11" spans="2:11" s="46" customFormat="1" ht="14.25" x14ac:dyDescent="0.25">
      <c r="B11" s="1">
        <v>714</v>
      </c>
      <c r="C11" s="46" t="s">
        <v>65</v>
      </c>
      <c r="D11" s="16">
        <f>D12</f>
        <v>29000</v>
      </c>
      <c r="E11" s="16">
        <f>E12</f>
        <v>29000</v>
      </c>
      <c r="F11" s="16">
        <f>F12</f>
        <v>35000</v>
      </c>
      <c r="G11" s="113">
        <f t="shared" si="1"/>
        <v>6000</v>
      </c>
      <c r="H11" s="114">
        <f t="shared" si="0"/>
        <v>120.68965517241379</v>
      </c>
    </row>
    <row r="12" spans="2:11" s="17" customFormat="1" ht="14.25" x14ac:dyDescent="0.25">
      <c r="B12" s="1"/>
      <c r="C12" s="13" t="s">
        <v>66</v>
      </c>
      <c r="D12" s="14">
        <v>29000</v>
      </c>
      <c r="E12" s="14">
        <v>29000</v>
      </c>
      <c r="F12" s="14">
        <v>35000</v>
      </c>
      <c r="G12" s="112">
        <f t="shared" si="1"/>
        <v>6000</v>
      </c>
      <c r="H12" s="14">
        <f t="shared" si="0"/>
        <v>120.68965517241379</v>
      </c>
    </row>
    <row r="13" spans="2:11" ht="14.25" x14ac:dyDescent="0.25">
      <c r="B13" s="1">
        <v>717</v>
      </c>
      <c r="C13" s="46" t="s">
        <v>67</v>
      </c>
      <c r="D13" s="16">
        <f>D14</f>
        <v>1684000</v>
      </c>
      <c r="E13" s="16">
        <f>E14</f>
        <v>1684000</v>
      </c>
      <c r="F13" s="16">
        <f>F14</f>
        <v>1684000</v>
      </c>
      <c r="G13" s="113">
        <f t="shared" si="1"/>
        <v>0</v>
      </c>
      <c r="H13" s="14">
        <f t="shared" si="0"/>
        <v>100</v>
      </c>
    </row>
    <row r="14" spans="2:11" s="17" customFormat="1" ht="25.5" x14ac:dyDescent="0.25">
      <c r="B14" s="1"/>
      <c r="C14" s="13" t="s">
        <v>68</v>
      </c>
      <c r="D14" s="14">
        <v>1684000</v>
      </c>
      <c r="E14" s="14">
        <v>1684000</v>
      </c>
      <c r="F14" s="14">
        <v>1684000</v>
      </c>
      <c r="G14" s="112">
        <f t="shared" si="1"/>
        <v>0</v>
      </c>
      <c r="H14" s="14">
        <f t="shared" si="0"/>
        <v>100</v>
      </c>
    </row>
    <row r="15" spans="2:11" ht="14.25" x14ac:dyDescent="0.25">
      <c r="B15" s="1">
        <v>719</v>
      </c>
      <c r="C15" s="46" t="s">
        <v>69</v>
      </c>
      <c r="D15" s="16">
        <v>500</v>
      </c>
      <c r="E15" s="16">
        <v>500</v>
      </c>
      <c r="F15" s="16">
        <v>500</v>
      </c>
      <c r="G15" s="113">
        <f t="shared" si="1"/>
        <v>0</v>
      </c>
      <c r="H15" s="14">
        <f t="shared" si="0"/>
        <v>100</v>
      </c>
      <c r="K15" s="4"/>
    </row>
    <row r="16" spans="2:11" s="17" customFormat="1" ht="14.25" x14ac:dyDescent="0.25">
      <c r="C16" s="13"/>
      <c r="D16" s="14"/>
      <c r="E16" s="14"/>
      <c r="F16" s="14"/>
      <c r="G16" s="105"/>
      <c r="H16" s="14"/>
    </row>
    <row r="17" spans="2:8" s="17" customFormat="1" ht="14.25" x14ac:dyDescent="0.25">
      <c r="B17" s="142" t="s">
        <v>70</v>
      </c>
      <c r="C17" s="142"/>
      <c r="D17" s="7">
        <f>D19+D21+D44</f>
        <v>6815768</v>
      </c>
      <c r="E17" s="7">
        <f>E19+E21+E44</f>
        <v>6815768</v>
      </c>
      <c r="F17" s="7">
        <f>F19+F21+F44</f>
        <v>6926000</v>
      </c>
      <c r="G17" s="7">
        <f>F17-E17</f>
        <v>110232</v>
      </c>
      <c r="H17" s="98">
        <f>F17/E17*100</f>
        <v>101.61730857036213</v>
      </c>
    </row>
    <row r="18" spans="2:8" s="17" customFormat="1" ht="14.25" x14ac:dyDescent="0.25">
      <c r="C18" s="13"/>
      <c r="D18" s="14"/>
      <c r="E18" s="14"/>
      <c r="F18" s="14"/>
      <c r="G18" s="105"/>
      <c r="H18" s="14"/>
    </row>
    <row r="19" spans="2:8" s="8" customFormat="1" ht="14.25" x14ac:dyDescent="0.25">
      <c r="B19" s="8">
        <v>721</v>
      </c>
      <c r="C19" s="23" t="s">
        <v>71</v>
      </c>
      <c r="D19" s="24">
        <f>D20</f>
        <v>5000</v>
      </c>
      <c r="E19" s="24">
        <f>E20</f>
        <v>5000</v>
      </c>
      <c r="F19" s="24">
        <f>F20</f>
        <v>5000</v>
      </c>
      <c r="G19" s="113">
        <f>F19-E19</f>
        <v>0</v>
      </c>
      <c r="H19" s="14">
        <f>F19/E19*100</f>
        <v>100</v>
      </c>
    </row>
    <row r="20" spans="2:8" s="17" customFormat="1" ht="14.25" x14ac:dyDescent="0.25">
      <c r="C20" s="13" t="s">
        <v>72</v>
      </c>
      <c r="D20" s="14">
        <v>5000</v>
      </c>
      <c r="E20" s="14">
        <v>5000</v>
      </c>
      <c r="F20" s="14">
        <v>5000</v>
      </c>
      <c r="G20" s="112">
        <f t="shared" ref="G20:G45" si="2">F20-E20</f>
        <v>0</v>
      </c>
      <c r="H20" s="14">
        <f t="shared" ref="H20:H45" si="3">F20/E20*100</f>
        <v>100</v>
      </c>
    </row>
    <row r="21" spans="2:8" s="8" customFormat="1" ht="14.25" x14ac:dyDescent="0.25">
      <c r="B21" s="8">
        <v>722</v>
      </c>
      <c r="C21" s="23" t="s">
        <v>73</v>
      </c>
      <c r="D21" s="24">
        <f>D22+D23+D29+D42</f>
        <v>6810268</v>
      </c>
      <c r="E21" s="24">
        <f>E22+E23+E29+E42</f>
        <v>6810268</v>
      </c>
      <c r="F21" s="24">
        <f>F22+F23+F29+F42</f>
        <v>6920500</v>
      </c>
      <c r="G21" s="113">
        <f t="shared" si="2"/>
        <v>110232</v>
      </c>
      <c r="H21" s="14">
        <f t="shared" si="3"/>
        <v>101.61861471530929</v>
      </c>
    </row>
    <row r="22" spans="2:8" s="21" customFormat="1" ht="14.25" x14ac:dyDescent="0.25">
      <c r="B22" s="21">
        <v>7221</v>
      </c>
      <c r="C22" s="15" t="s">
        <v>74</v>
      </c>
      <c r="D22" s="22">
        <v>28000</v>
      </c>
      <c r="E22" s="22">
        <v>28000</v>
      </c>
      <c r="F22" s="22">
        <v>28000</v>
      </c>
      <c r="G22" s="112">
        <f t="shared" si="2"/>
        <v>0</v>
      </c>
      <c r="H22" s="14">
        <f t="shared" si="3"/>
        <v>100</v>
      </c>
    </row>
    <row r="23" spans="2:8" s="21" customFormat="1" ht="14.25" x14ac:dyDescent="0.25">
      <c r="B23" s="21">
        <v>7223</v>
      </c>
      <c r="C23" s="15" t="s">
        <v>75</v>
      </c>
      <c r="D23" s="22">
        <v>17000</v>
      </c>
      <c r="E23" s="22">
        <v>17000</v>
      </c>
      <c r="F23" s="22">
        <v>17000</v>
      </c>
      <c r="G23" s="112">
        <f t="shared" si="2"/>
        <v>0</v>
      </c>
      <c r="H23" s="14">
        <f t="shared" si="3"/>
        <v>100</v>
      </c>
    </row>
    <row r="24" spans="2:8" s="17" customFormat="1" ht="14.25" x14ac:dyDescent="0.25">
      <c r="C24" s="13" t="s">
        <v>76</v>
      </c>
      <c r="D24" s="14"/>
      <c r="E24" s="14"/>
      <c r="F24" s="14"/>
      <c r="G24" s="112"/>
      <c r="H24" s="14"/>
    </row>
    <row r="25" spans="2:8" s="17" customFormat="1" ht="14.25" x14ac:dyDescent="0.25">
      <c r="C25" s="13" t="s">
        <v>77</v>
      </c>
      <c r="D25" s="14"/>
      <c r="E25" s="14"/>
      <c r="F25" s="14"/>
      <c r="G25" s="112"/>
      <c r="H25" s="14"/>
    </row>
    <row r="26" spans="2:8" s="17" customFormat="1" ht="14.25" x14ac:dyDescent="0.25">
      <c r="C26" s="13" t="s">
        <v>78</v>
      </c>
      <c r="D26" s="14"/>
      <c r="E26" s="14"/>
      <c r="F26" s="14"/>
      <c r="G26" s="112"/>
      <c r="H26" s="14"/>
    </row>
    <row r="27" spans="2:8" s="17" customFormat="1" ht="14.25" x14ac:dyDescent="0.25">
      <c r="C27" s="13" t="s">
        <v>79</v>
      </c>
      <c r="D27" s="14"/>
      <c r="E27" s="14"/>
      <c r="F27" s="14"/>
      <c r="G27" s="112"/>
      <c r="H27" s="14"/>
    </row>
    <row r="28" spans="2:8" s="17" customFormat="1" ht="14.25" x14ac:dyDescent="0.25">
      <c r="C28" s="13" t="s">
        <v>80</v>
      </c>
      <c r="D28" s="14"/>
      <c r="E28" s="14"/>
      <c r="F28" s="14"/>
      <c r="G28" s="112"/>
      <c r="H28" s="14"/>
    </row>
    <row r="29" spans="2:8" s="21" customFormat="1" ht="14.25" x14ac:dyDescent="0.25">
      <c r="B29" s="21">
        <v>7224</v>
      </c>
      <c r="C29" s="15" t="s">
        <v>81</v>
      </c>
      <c r="D29" s="22">
        <f>D30+D31+D32+D33+D34+D35+D36+D37+D38+D39+D40+D41</f>
        <v>6763768</v>
      </c>
      <c r="E29" s="22">
        <f>E30+E31+E32+E33+E34+E35+E36+E37+E38+E39+E40+E41</f>
        <v>6763768</v>
      </c>
      <c r="F29" s="22">
        <f>SUM(F30:F41)</f>
        <v>6874000</v>
      </c>
      <c r="G29" s="113">
        <f t="shared" si="2"/>
        <v>110232</v>
      </c>
      <c r="H29" s="14">
        <f t="shared" si="3"/>
        <v>101.62974247490453</v>
      </c>
    </row>
    <row r="30" spans="2:8" s="17" customFormat="1" ht="14.25" x14ac:dyDescent="0.25">
      <c r="C30" s="13" t="s">
        <v>82</v>
      </c>
      <c r="D30" s="14">
        <v>0</v>
      </c>
      <c r="E30" s="14">
        <v>0</v>
      </c>
      <c r="F30" s="14">
        <v>0</v>
      </c>
      <c r="G30" s="112">
        <f t="shared" si="2"/>
        <v>0</v>
      </c>
      <c r="H30" s="14"/>
    </row>
    <row r="31" spans="2:8" s="17" customFormat="1" ht="14.25" x14ac:dyDescent="0.25">
      <c r="C31" s="13" t="s">
        <v>83</v>
      </c>
      <c r="D31" s="14">
        <v>0</v>
      </c>
      <c r="E31" s="14">
        <v>0</v>
      </c>
      <c r="F31" s="14">
        <v>0</v>
      </c>
      <c r="G31" s="112">
        <f t="shared" si="2"/>
        <v>0</v>
      </c>
      <c r="H31" s="14"/>
    </row>
    <row r="32" spans="2:8" s="17" customFormat="1" ht="25.5" x14ac:dyDescent="0.25">
      <c r="C32" s="13" t="s">
        <v>84</v>
      </c>
      <c r="D32" s="14">
        <v>4000</v>
      </c>
      <c r="E32" s="14">
        <v>4000</v>
      </c>
      <c r="F32" s="14">
        <v>4000</v>
      </c>
      <c r="G32" s="112">
        <f t="shared" si="2"/>
        <v>0</v>
      </c>
      <c r="H32" s="14">
        <f t="shared" si="3"/>
        <v>100</v>
      </c>
    </row>
    <row r="33" spans="2:8" s="17" customFormat="1" ht="14.25" x14ac:dyDescent="0.25">
      <c r="C33" s="13" t="s">
        <v>85</v>
      </c>
      <c r="D33" s="14">
        <v>7000</v>
      </c>
      <c r="E33" s="14">
        <v>7000</v>
      </c>
      <c r="F33" s="14">
        <v>7000</v>
      </c>
      <c r="G33" s="112">
        <f t="shared" si="2"/>
        <v>0</v>
      </c>
      <c r="H33" s="14">
        <f t="shared" si="3"/>
        <v>100</v>
      </c>
    </row>
    <row r="34" spans="2:8" s="17" customFormat="1" ht="14.25" x14ac:dyDescent="0.25">
      <c r="C34" s="13" t="s">
        <v>86</v>
      </c>
      <c r="D34" s="14">
        <v>12000</v>
      </c>
      <c r="E34" s="14">
        <v>12000</v>
      </c>
      <c r="F34" s="14">
        <v>12000</v>
      </c>
      <c r="G34" s="112">
        <f t="shared" si="2"/>
        <v>0</v>
      </c>
      <c r="H34" s="14">
        <f t="shared" si="3"/>
        <v>100</v>
      </c>
    </row>
    <row r="35" spans="2:8" s="17" customFormat="1" ht="14.25" x14ac:dyDescent="0.25">
      <c r="C35" s="13" t="s">
        <v>87</v>
      </c>
      <c r="D35" s="14">
        <v>27000</v>
      </c>
      <c r="E35" s="14">
        <v>27000</v>
      </c>
      <c r="F35" s="14">
        <v>27000</v>
      </c>
      <c r="G35" s="112">
        <f t="shared" si="2"/>
        <v>0</v>
      </c>
      <c r="H35" s="14">
        <f t="shared" si="3"/>
        <v>100</v>
      </c>
    </row>
    <row r="36" spans="2:8" s="17" customFormat="1" ht="14.25" x14ac:dyDescent="0.25">
      <c r="C36" s="13" t="s">
        <v>88</v>
      </c>
      <c r="D36" s="14">
        <v>500</v>
      </c>
      <c r="E36" s="14">
        <v>500</v>
      </c>
      <c r="F36" s="14">
        <v>500</v>
      </c>
      <c r="G36" s="112">
        <f t="shared" si="2"/>
        <v>0</v>
      </c>
      <c r="H36" s="14">
        <f t="shared" si="3"/>
        <v>100</v>
      </c>
    </row>
    <row r="37" spans="2:8" s="17" customFormat="1" ht="14.25" x14ac:dyDescent="0.25">
      <c r="C37" s="13" t="s">
        <v>89</v>
      </c>
      <c r="D37" s="14">
        <v>38000</v>
      </c>
      <c r="E37" s="14">
        <v>38000</v>
      </c>
      <c r="F37" s="14">
        <v>38000</v>
      </c>
      <c r="G37" s="112">
        <f t="shared" si="2"/>
        <v>0</v>
      </c>
      <c r="H37" s="14">
        <f t="shared" si="3"/>
        <v>100</v>
      </c>
    </row>
    <row r="38" spans="2:8" s="17" customFormat="1" ht="25.5" x14ac:dyDescent="0.25">
      <c r="C38" s="13" t="s">
        <v>90</v>
      </c>
      <c r="D38" s="14">
        <f>5870000+69768</f>
        <v>5939768</v>
      </c>
      <c r="E38" s="14">
        <f>5870000+69768</f>
        <v>5939768</v>
      </c>
      <c r="F38" s="14">
        <v>6050000</v>
      </c>
      <c r="G38" s="112">
        <f t="shared" si="2"/>
        <v>110232</v>
      </c>
      <c r="H38" s="14">
        <f t="shared" si="3"/>
        <v>101.85583005935585</v>
      </c>
    </row>
    <row r="39" spans="2:8" s="17" customFormat="1" ht="14.25" x14ac:dyDescent="0.25">
      <c r="C39" s="13" t="s">
        <v>91</v>
      </c>
      <c r="D39" s="14">
        <v>500</v>
      </c>
      <c r="E39" s="14">
        <v>500</v>
      </c>
      <c r="F39" s="14">
        <v>500</v>
      </c>
      <c r="G39" s="112">
        <f t="shared" si="2"/>
        <v>0</v>
      </c>
      <c r="H39" s="14">
        <f t="shared" si="3"/>
        <v>100</v>
      </c>
    </row>
    <row r="40" spans="2:8" s="17" customFormat="1" ht="14.25" x14ac:dyDescent="0.25">
      <c r="C40" s="13" t="s">
        <v>92</v>
      </c>
      <c r="D40" s="14">
        <v>170000</v>
      </c>
      <c r="E40" s="14">
        <v>170000</v>
      </c>
      <c r="F40" s="14">
        <v>170000</v>
      </c>
      <c r="G40" s="112">
        <f t="shared" si="2"/>
        <v>0</v>
      </c>
      <c r="H40" s="14">
        <f t="shared" si="3"/>
        <v>100</v>
      </c>
    </row>
    <row r="41" spans="2:8" s="17" customFormat="1" ht="14.25" x14ac:dyDescent="0.25">
      <c r="C41" s="13" t="s">
        <v>105</v>
      </c>
      <c r="D41" s="14">
        <v>565000</v>
      </c>
      <c r="E41" s="14">
        <v>565000</v>
      </c>
      <c r="F41" s="14">
        <v>565000</v>
      </c>
      <c r="G41" s="112">
        <f t="shared" si="2"/>
        <v>0</v>
      </c>
      <c r="H41" s="14">
        <f t="shared" si="3"/>
        <v>100</v>
      </c>
    </row>
    <row r="42" spans="2:8" s="21" customFormat="1" ht="14.25" x14ac:dyDescent="0.25">
      <c r="B42" s="21">
        <v>7225</v>
      </c>
      <c r="C42" s="48" t="s">
        <v>93</v>
      </c>
      <c r="D42" s="16">
        <f>D43</f>
        <v>1500</v>
      </c>
      <c r="E42" s="16">
        <f>E43</f>
        <v>1500</v>
      </c>
      <c r="F42" s="16">
        <f>F43</f>
        <v>1500</v>
      </c>
      <c r="G42" s="113">
        <f t="shared" si="2"/>
        <v>0</v>
      </c>
      <c r="H42" s="14">
        <f t="shared" si="3"/>
        <v>100</v>
      </c>
    </row>
    <row r="43" spans="2:8" s="17" customFormat="1" ht="14.25" x14ac:dyDescent="0.25">
      <c r="C43" s="13" t="s">
        <v>94</v>
      </c>
      <c r="D43" s="14">
        <v>1500</v>
      </c>
      <c r="E43" s="14">
        <v>1500</v>
      </c>
      <c r="F43" s="14">
        <v>1500</v>
      </c>
      <c r="G43" s="112">
        <f t="shared" si="2"/>
        <v>0</v>
      </c>
      <c r="H43" s="14">
        <f t="shared" si="3"/>
        <v>100</v>
      </c>
    </row>
    <row r="44" spans="2:8" s="8" customFormat="1" ht="14.25" x14ac:dyDescent="0.25">
      <c r="B44" s="8">
        <v>723</v>
      </c>
      <c r="C44" s="23" t="s">
        <v>95</v>
      </c>
      <c r="D44" s="24">
        <f>D45</f>
        <v>500</v>
      </c>
      <c r="E44" s="24">
        <f>E45</f>
        <v>500</v>
      </c>
      <c r="F44" s="24">
        <f>F45</f>
        <v>500</v>
      </c>
      <c r="G44" s="113">
        <f t="shared" si="2"/>
        <v>0</v>
      </c>
      <c r="H44" s="14">
        <f t="shared" si="3"/>
        <v>100</v>
      </c>
    </row>
    <row r="45" spans="2:8" s="17" customFormat="1" ht="14.25" x14ac:dyDescent="0.25">
      <c r="C45" s="13" t="s">
        <v>96</v>
      </c>
      <c r="D45" s="14">
        <v>500</v>
      </c>
      <c r="E45" s="14">
        <v>500</v>
      </c>
      <c r="F45" s="14">
        <v>500</v>
      </c>
      <c r="G45" s="112">
        <f t="shared" si="2"/>
        <v>0</v>
      </c>
      <c r="H45" s="14">
        <f t="shared" si="3"/>
        <v>100</v>
      </c>
    </row>
    <row r="46" spans="2:8" s="17" customFormat="1" ht="14.25" x14ac:dyDescent="0.25">
      <c r="C46" s="13"/>
      <c r="D46" s="14"/>
      <c r="E46" s="14"/>
      <c r="F46" s="14"/>
      <c r="G46" s="105"/>
      <c r="H46" s="14"/>
    </row>
    <row r="47" spans="2:8" s="17" customFormat="1" ht="14.25" x14ac:dyDescent="0.25">
      <c r="B47" s="142" t="s">
        <v>97</v>
      </c>
      <c r="C47" s="142"/>
      <c r="D47" s="7">
        <f>D49+D53</f>
        <v>110000</v>
      </c>
      <c r="E47" s="7">
        <f>E49+E53</f>
        <v>134800</v>
      </c>
      <c r="F47" s="7">
        <f>F49+F53</f>
        <v>134800</v>
      </c>
      <c r="G47" s="7">
        <f>F47-E47</f>
        <v>0</v>
      </c>
      <c r="H47" s="98">
        <f>F47/E47*100</f>
        <v>100</v>
      </c>
    </row>
    <row r="48" spans="2:8" s="17" customFormat="1" ht="14.25" x14ac:dyDescent="0.25">
      <c r="C48" s="13"/>
      <c r="D48" s="14"/>
      <c r="E48" s="14"/>
      <c r="F48" s="14"/>
      <c r="G48" s="105"/>
      <c r="H48" s="115"/>
    </row>
    <row r="49" spans="2:8" s="17" customFormat="1" ht="15" customHeight="1" x14ac:dyDescent="0.25">
      <c r="B49" s="146" t="s">
        <v>98</v>
      </c>
      <c r="C49" s="146"/>
      <c r="D49" s="50">
        <f>D51</f>
        <v>0</v>
      </c>
      <c r="E49" s="50">
        <f>E51</f>
        <v>20000</v>
      </c>
      <c r="F49" s="50">
        <f>F51</f>
        <v>20000</v>
      </c>
      <c r="G49" s="108">
        <f>F49-E49</f>
        <v>0</v>
      </c>
      <c r="H49" s="95">
        <f t="shared" ref="H49:H64" si="4">F49/E49*100</f>
        <v>100</v>
      </c>
    </row>
    <row r="50" spans="2:8" s="17" customFormat="1" ht="14.25" x14ac:dyDescent="0.25">
      <c r="C50" s="13"/>
      <c r="D50" s="14"/>
      <c r="E50" s="14"/>
      <c r="F50" s="14"/>
      <c r="G50" s="105"/>
      <c r="H50" s="115"/>
    </row>
    <row r="51" spans="2:8" ht="14.25" x14ac:dyDescent="0.25">
      <c r="B51" s="1">
        <v>731</v>
      </c>
      <c r="C51" s="46" t="s">
        <v>106</v>
      </c>
      <c r="D51" s="14">
        <v>0</v>
      </c>
      <c r="E51" s="14">
        <v>20000</v>
      </c>
      <c r="F51" s="14">
        <v>20000</v>
      </c>
      <c r="G51" s="105">
        <f>F51-E51</f>
        <v>0</v>
      </c>
      <c r="H51" s="115">
        <f t="shared" si="4"/>
        <v>100</v>
      </c>
    </row>
    <row r="52" spans="2:8" s="17" customFormat="1" ht="14.25" x14ac:dyDescent="0.25">
      <c r="C52" s="13"/>
      <c r="D52" s="14"/>
      <c r="E52" s="14"/>
      <c r="F52" s="14"/>
      <c r="G52" s="105"/>
      <c r="H52" s="115"/>
    </row>
    <row r="53" spans="2:8" s="17" customFormat="1" ht="14.25" x14ac:dyDescent="0.25">
      <c r="B53" s="146" t="s">
        <v>99</v>
      </c>
      <c r="C53" s="146"/>
      <c r="D53" s="50">
        <f>D55</f>
        <v>110000</v>
      </c>
      <c r="E53" s="50">
        <f>E55</f>
        <v>114800</v>
      </c>
      <c r="F53" s="50">
        <f>F55</f>
        <v>114800</v>
      </c>
      <c r="G53" s="108">
        <f>F53-E53</f>
        <v>0</v>
      </c>
      <c r="H53" s="95">
        <f t="shared" si="4"/>
        <v>100</v>
      </c>
    </row>
    <row r="54" spans="2:8" s="17" customFormat="1" ht="14.25" x14ac:dyDescent="0.25">
      <c r="C54" s="13"/>
      <c r="D54" s="14"/>
      <c r="E54" s="14"/>
      <c r="F54" s="14"/>
      <c r="G54" s="105"/>
      <c r="H54" s="115"/>
    </row>
    <row r="55" spans="2:8" s="17" customFormat="1" ht="25.5" x14ac:dyDescent="0.25">
      <c r="B55" s="1">
        <v>781</v>
      </c>
      <c r="C55" s="46" t="s">
        <v>100</v>
      </c>
      <c r="D55" s="14">
        <v>110000</v>
      </c>
      <c r="E55" s="14">
        <v>114800</v>
      </c>
      <c r="F55" s="14">
        <v>114800</v>
      </c>
      <c r="G55" s="105">
        <f>F55-E55</f>
        <v>0</v>
      </c>
      <c r="H55" s="115">
        <f t="shared" si="4"/>
        <v>100</v>
      </c>
    </row>
    <row r="56" spans="2:8" s="17" customFormat="1" ht="14.25" x14ac:dyDescent="0.25">
      <c r="C56" s="13"/>
      <c r="D56" s="14"/>
      <c r="E56" s="14"/>
      <c r="F56" s="14"/>
      <c r="G56" s="105"/>
      <c r="H56" s="115"/>
    </row>
    <row r="57" spans="2:8" s="17" customFormat="1" ht="15.75" x14ac:dyDescent="0.25">
      <c r="B57" s="142" t="s">
        <v>101</v>
      </c>
      <c r="C57" s="142"/>
      <c r="D57" s="51">
        <f>D59</f>
        <v>0</v>
      </c>
      <c r="E57" s="51">
        <f>E59</f>
        <v>0</v>
      </c>
      <c r="F57" s="51"/>
      <c r="G57" s="7">
        <f t="shared" ref="G57:G63" si="5">E57-D57</f>
        <v>0</v>
      </c>
      <c r="H57" s="98"/>
    </row>
    <row r="58" spans="2:8" s="43" customFormat="1" ht="14.25" x14ac:dyDescent="0.25">
      <c r="B58" s="52"/>
      <c r="C58" s="52"/>
      <c r="D58" s="20"/>
      <c r="E58" s="20"/>
      <c r="F58" s="20"/>
      <c r="G58" s="105"/>
      <c r="H58" s="115"/>
    </row>
    <row r="59" spans="2:8" s="43" customFormat="1" ht="14.25" x14ac:dyDescent="0.25">
      <c r="B59" s="53">
        <v>811</v>
      </c>
      <c r="C59" s="52" t="s">
        <v>102</v>
      </c>
      <c r="D59" s="20">
        <f>D60</f>
        <v>0</v>
      </c>
      <c r="E59" s="20">
        <f>E60</f>
        <v>0</v>
      </c>
      <c r="F59" s="20">
        <v>0</v>
      </c>
      <c r="G59" s="105">
        <f t="shared" si="5"/>
        <v>0</v>
      </c>
      <c r="H59" s="115"/>
    </row>
    <row r="60" spans="2:8" s="43" customFormat="1" ht="14.25" x14ac:dyDescent="0.25">
      <c r="B60" s="52"/>
      <c r="C60" s="55" t="s">
        <v>103</v>
      </c>
      <c r="D60" s="54">
        <v>0</v>
      </c>
      <c r="E60" s="54">
        <v>0</v>
      </c>
      <c r="F60" s="54">
        <v>0</v>
      </c>
      <c r="G60" s="105">
        <f t="shared" si="5"/>
        <v>0</v>
      </c>
      <c r="H60" s="115"/>
    </row>
    <row r="61" spans="2:8" s="43" customFormat="1" ht="14.25" x14ac:dyDescent="0.25">
      <c r="B61" s="52"/>
      <c r="C61" s="52"/>
      <c r="D61" s="20"/>
      <c r="E61" s="20"/>
      <c r="F61" s="20"/>
      <c r="G61" s="105"/>
      <c r="H61" s="115"/>
    </row>
    <row r="62" spans="2:8" s="43" customFormat="1" ht="14.25" x14ac:dyDescent="0.25">
      <c r="B62" s="147" t="s">
        <v>162</v>
      </c>
      <c r="C62" s="147"/>
      <c r="D62" s="103">
        <v>0</v>
      </c>
      <c r="E62" s="103">
        <v>744129</v>
      </c>
      <c r="F62" s="103">
        <v>744129</v>
      </c>
      <c r="G62" s="107">
        <f>F62-E62</f>
        <v>0</v>
      </c>
      <c r="H62" s="116">
        <f t="shared" si="4"/>
        <v>100</v>
      </c>
    </row>
    <row r="63" spans="2:8" s="17" customFormat="1" ht="14.25" x14ac:dyDescent="0.25">
      <c r="C63" s="13"/>
      <c r="D63" s="14"/>
      <c r="E63" s="14"/>
      <c r="F63" s="14"/>
      <c r="G63" s="105">
        <f t="shared" si="5"/>
        <v>0</v>
      </c>
      <c r="H63" s="115"/>
    </row>
    <row r="64" spans="2:8" s="45" customFormat="1" ht="15.75" x14ac:dyDescent="0.25">
      <c r="B64" s="143" t="s">
        <v>104</v>
      </c>
      <c r="C64" s="143"/>
      <c r="D64" s="32">
        <f>D57+D47+D17+D6</f>
        <v>8943268</v>
      </c>
      <c r="E64" s="32">
        <f>E57+E47+E17+E6+E62</f>
        <v>9712197</v>
      </c>
      <c r="F64" s="32">
        <f>F62+F47+F17+F6</f>
        <v>9828429</v>
      </c>
      <c r="G64" s="106">
        <f>F64-E64</f>
        <v>116232</v>
      </c>
      <c r="H64" s="91">
        <f t="shared" si="4"/>
        <v>101.19676320404128</v>
      </c>
    </row>
    <row r="65" spans="3:8" s="17" customFormat="1" x14ac:dyDescent="0.25">
      <c r="C65" s="13"/>
      <c r="D65" s="14"/>
      <c r="E65" s="14"/>
      <c r="F65" s="14"/>
      <c r="G65" s="14"/>
      <c r="H65" s="14"/>
    </row>
    <row r="66" spans="3:8" s="17" customFormat="1" x14ac:dyDescent="0.25">
      <c r="C66" s="13"/>
      <c r="D66" s="14"/>
      <c r="E66" s="14"/>
      <c r="F66" s="14"/>
      <c r="G66" s="14"/>
      <c r="H66" s="14"/>
    </row>
    <row r="67" spans="3:8" s="17" customFormat="1" x14ac:dyDescent="0.25">
      <c r="C67" s="13"/>
      <c r="D67" s="14"/>
      <c r="E67" s="14"/>
      <c r="F67" s="14"/>
      <c r="G67" s="14"/>
      <c r="H67" s="14"/>
    </row>
    <row r="68" spans="3:8" s="17" customFormat="1" x14ac:dyDescent="0.25">
      <c r="C68" s="13"/>
      <c r="D68" s="14"/>
      <c r="E68" s="14"/>
      <c r="F68" s="14"/>
      <c r="G68" s="14"/>
      <c r="H68" s="14"/>
    </row>
    <row r="69" spans="3:8" s="17" customFormat="1" x14ac:dyDescent="0.25">
      <c r="C69" s="13"/>
      <c r="D69" s="14"/>
      <c r="E69" s="14"/>
      <c r="F69" s="14"/>
      <c r="G69" s="14"/>
      <c r="H69" s="14"/>
    </row>
    <row r="70" spans="3:8" s="17" customFormat="1" x14ac:dyDescent="0.25">
      <c r="C70" s="13"/>
      <c r="D70" s="14"/>
      <c r="E70" s="14"/>
      <c r="F70" s="14"/>
      <c r="G70" s="14"/>
      <c r="H70" s="14"/>
    </row>
    <row r="71" spans="3:8" s="17" customFormat="1" x14ac:dyDescent="0.25">
      <c r="C71" s="13"/>
      <c r="D71" s="14"/>
      <c r="E71" s="14"/>
      <c r="F71" s="14"/>
      <c r="G71" s="14"/>
      <c r="H71" s="14"/>
    </row>
    <row r="72" spans="3:8" s="17" customFormat="1" x14ac:dyDescent="0.25">
      <c r="C72" s="13"/>
      <c r="D72" s="14"/>
      <c r="E72" s="14"/>
      <c r="F72" s="14"/>
      <c r="G72" s="14"/>
      <c r="H72" s="14"/>
    </row>
    <row r="73" spans="3:8" s="17" customFormat="1" x14ac:dyDescent="0.25">
      <c r="C73" s="13"/>
      <c r="D73" s="14"/>
      <c r="E73" s="14"/>
      <c r="F73" s="14"/>
      <c r="G73" s="14"/>
      <c r="H73" s="14"/>
    </row>
    <row r="74" spans="3:8" s="17" customFormat="1" x14ac:dyDescent="0.25">
      <c r="C74" s="13"/>
      <c r="D74" s="14"/>
      <c r="E74" s="14"/>
      <c r="F74" s="14"/>
      <c r="G74" s="14"/>
      <c r="H74" s="14"/>
    </row>
    <row r="75" spans="3:8" s="17" customFormat="1" x14ac:dyDescent="0.25">
      <c r="C75" s="13"/>
      <c r="D75" s="14"/>
      <c r="E75" s="14"/>
      <c r="F75" s="14"/>
      <c r="G75" s="14"/>
      <c r="H75" s="14"/>
    </row>
    <row r="76" spans="3:8" s="17" customFormat="1" x14ac:dyDescent="0.25">
      <c r="C76" s="13"/>
      <c r="D76" s="14"/>
      <c r="E76" s="14"/>
      <c r="F76" s="14"/>
      <c r="G76" s="14"/>
      <c r="H76" s="14"/>
    </row>
  </sheetData>
  <mergeCells count="9">
    <mergeCell ref="B57:C57"/>
    <mergeCell ref="B64:C64"/>
    <mergeCell ref="B2:H2"/>
    <mergeCell ref="B6:C6"/>
    <mergeCell ref="B17:C17"/>
    <mergeCell ref="B47:C47"/>
    <mergeCell ref="B49:C49"/>
    <mergeCell ref="B53:C53"/>
    <mergeCell ref="B62:C62"/>
  </mergeCells>
  <pageMargins left="0.23622047244094499" right="0.23622047244094499" top="0.74803149606299202" bottom="0.74803149606299202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9"/>
  <sheetViews>
    <sheetView topLeftCell="A40" workbookViewId="0">
      <selection activeCell="G29" sqref="G29"/>
    </sheetView>
  </sheetViews>
  <sheetFormatPr defaultRowHeight="12.75" x14ac:dyDescent="0.25"/>
  <cols>
    <col min="1" max="1" width="9.140625" style="1"/>
    <col min="2" max="2" width="15" style="1" customWidth="1"/>
    <col min="3" max="3" width="50.5703125" style="46" customWidth="1"/>
    <col min="4" max="8" width="17.7109375" style="16" customWidth="1"/>
    <col min="9" max="16384" width="9.140625" style="1"/>
  </cols>
  <sheetData>
    <row r="2" spans="2:8" ht="43.5" customHeight="1" x14ac:dyDescent="0.25">
      <c r="B2" s="144" t="s">
        <v>188</v>
      </c>
      <c r="C2" s="145"/>
      <c r="D2" s="145"/>
      <c r="E2" s="145"/>
      <c r="F2" s="145"/>
      <c r="G2" s="145"/>
      <c r="H2" s="145"/>
    </row>
    <row r="4" spans="2:8" ht="51" x14ac:dyDescent="0.25">
      <c r="B4" s="2" t="s">
        <v>0</v>
      </c>
      <c r="C4" s="2" t="s">
        <v>1</v>
      </c>
      <c r="D4" s="3" t="s">
        <v>157</v>
      </c>
      <c r="E4" s="3" t="s">
        <v>169</v>
      </c>
      <c r="F4" s="3" t="s">
        <v>189</v>
      </c>
      <c r="G4" s="3" t="s">
        <v>160</v>
      </c>
      <c r="H4" s="3" t="s">
        <v>156</v>
      </c>
    </row>
    <row r="5" spans="2:8" x14ac:dyDescent="0.25">
      <c r="B5" s="1">
        <v>1</v>
      </c>
      <c r="C5" s="1">
        <v>2</v>
      </c>
      <c r="D5" s="4">
        <v>3</v>
      </c>
      <c r="E5" s="4">
        <v>4</v>
      </c>
      <c r="F5" s="4"/>
      <c r="G5" s="4">
        <v>5</v>
      </c>
      <c r="H5" s="4">
        <v>6</v>
      </c>
    </row>
    <row r="7" spans="2:8" x14ac:dyDescent="0.25">
      <c r="B7" s="56"/>
      <c r="C7" s="57" t="s">
        <v>107</v>
      </c>
      <c r="D7" s="58">
        <f>D9+D16+D23</f>
        <v>8943268</v>
      </c>
      <c r="E7" s="58">
        <f>E9+E16+E23</f>
        <v>8968068</v>
      </c>
      <c r="F7" s="58">
        <f>F9+F16+F23</f>
        <v>9084300</v>
      </c>
      <c r="G7" s="58">
        <f>F7-E7</f>
        <v>116232</v>
      </c>
      <c r="H7" s="99">
        <f>F7/E7*100</f>
        <v>101.29606510566155</v>
      </c>
    </row>
    <row r="8" spans="2:8" x14ac:dyDescent="0.25">
      <c r="H8" s="14"/>
    </row>
    <row r="9" spans="2:8" x14ac:dyDescent="0.25">
      <c r="B9" s="142" t="s">
        <v>61</v>
      </c>
      <c r="C9" s="142"/>
      <c r="D9" s="27">
        <f>D11+D12+D13+D14</f>
        <v>2017500</v>
      </c>
      <c r="E9" s="27">
        <f>E11+E12+E13+E14</f>
        <v>2017500</v>
      </c>
      <c r="F9" s="27">
        <f>F11+F12+F13+F14</f>
        <v>2023500</v>
      </c>
      <c r="G9" s="27">
        <f>F9-E9</f>
        <v>6000</v>
      </c>
      <c r="H9" s="98">
        <f>F9/E9*100</f>
        <v>100.29739776951673</v>
      </c>
    </row>
    <row r="10" spans="2:8" x14ac:dyDescent="0.25">
      <c r="H10" s="14"/>
    </row>
    <row r="11" spans="2:8" s="17" customFormat="1" ht="26.25" customHeight="1" x14ac:dyDescent="0.25">
      <c r="B11" s="17">
        <v>713</v>
      </c>
      <c r="C11" s="13" t="s">
        <v>62</v>
      </c>
      <c r="D11" s="14">
        <v>304000</v>
      </c>
      <c r="E11" s="14">
        <v>304000</v>
      </c>
      <c r="F11" s="14">
        <v>304000</v>
      </c>
      <c r="G11" s="14">
        <f>F11-E11</f>
        <v>0</v>
      </c>
      <c r="H11" s="14">
        <f>F11/E11*100</f>
        <v>100</v>
      </c>
    </row>
    <row r="12" spans="2:8" s="13" customFormat="1" x14ac:dyDescent="0.25">
      <c r="B12" s="17">
        <v>714</v>
      </c>
      <c r="C12" s="13" t="s">
        <v>65</v>
      </c>
      <c r="D12" s="14">
        <v>29000</v>
      </c>
      <c r="E12" s="14">
        <v>29000</v>
      </c>
      <c r="F12" s="14">
        <v>35000</v>
      </c>
      <c r="G12" s="14">
        <f t="shared" ref="G12:G14" si="0">F12-E12</f>
        <v>6000</v>
      </c>
      <c r="H12" s="14">
        <f t="shared" ref="H12:H14" si="1">F12/E12*100</f>
        <v>120.68965517241379</v>
      </c>
    </row>
    <row r="13" spans="2:8" s="17" customFormat="1" x14ac:dyDescent="0.25">
      <c r="B13" s="17">
        <v>717</v>
      </c>
      <c r="C13" s="13" t="s">
        <v>67</v>
      </c>
      <c r="D13" s="14">
        <v>1684000</v>
      </c>
      <c r="E13" s="14">
        <v>1684000</v>
      </c>
      <c r="F13" s="14">
        <v>1684000</v>
      </c>
      <c r="G13" s="14">
        <f t="shared" si="0"/>
        <v>0</v>
      </c>
      <c r="H13" s="14">
        <f t="shared" si="1"/>
        <v>100</v>
      </c>
    </row>
    <row r="14" spans="2:8" s="17" customFormat="1" x14ac:dyDescent="0.25">
      <c r="B14" s="17">
        <v>719</v>
      </c>
      <c r="C14" s="13" t="s">
        <v>69</v>
      </c>
      <c r="D14" s="14">
        <v>500</v>
      </c>
      <c r="E14" s="14">
        <v>500</v>
      </c>
      <c r="F14" s="14">
        <v>500</v>
      </c>
      <c r="G14" s="14">
        <f t="shared" si="0"/>
        <v>0</v>
      </c>
      <c r="H14" s="14">
        <f t="shared" si="1"/>
        <v>100</v>
      </c>
    </row>
    <row r="15" spans="2:8" s="17" customFormat="1" x14ac:dyDescent="0.25">
      <c r="C15" s="13"/>
      <c r="D15" s="14"/>
      <c r="E15" s="14"/>
      <c r="F15" s="14"/>
      <c r="G15" s="14"/>
      <c r="H15" s="14"/>
    </row>
    <row r="16" spans="2:8" s="17" customFormat="1" x14ac:dyDescent="0.25">
      <c r="B16" s="142" t="s">
        <v>70</v>
      </c>
      <c r="C16" s="142"/>
      <c r="D16" s="27">
        <f>D18+D19+D20+D21</f>
        <v>6815768</v>
      </c>
      <c r="E16" s="27">
        <f>E18+E19+E20+E21</f>
        <v>6815768</v>
      </c>
      <c r="F16" s="27">
        <f>F18+F19+F20+F21</f>
        <v>6926000</v>
      </c>
      <c r="G16" s="27">
        <f>F16-E16</f>
        <v>110232</v>
      </c>
      <c r="H16" s="98">
        <f>F16/E16*100</f>
        <v>101.61730857036213</v>
      </c>
    </row>
    <row r="17" spans="2:8" s="17" customFormat="1" x14ac:dyDescent="0.25">
      <c r="C17" s="13"/>
      <c r="D17" s="14"/>
      <c r="E17" s="14"/>
      <c r="F17" s="14"/>
      <c r="G17" s="14"/>
      <c r="H17" s="14"/>
    </row>
    <row r="18" spans="2:8" s="17" customFormat="1" x14ac:dyDescent="0.25">
      <c r="B18" s="17">
        <v>721</v>
      </c>
      <c r="C18" s="13" t="s">
        <v>71</v>
      </c>
      <c r="D18" s="14">
        <v>5000</v>
      </c>
      <c r="E18" s="14">
        <v>5000</v>
      </c>
      <c r="F18" s="14">
        <v>5000</v>
      </c>
      <c r="G18" s="14">
        <f t="shared" ref="G18:G21" si="2">F18-E18</f>
        <v>0</v>
      </c>
      <c r="H18" s="14">
        <f>F18/E18*100</f>
        <v>100</v>
      </c>
    </row>
    <row r="19" spans="2:8" s="17" customFormat="1" x14ac:dyDescent="0.25">
      <c r="B19" s="17">
        <v>722</v>
      </c>
      <c r="C19" s="13" t="s">
        <v>73</v>
      </c>
      <c r="D19" s="14">
        <f>6740500+69768</f>
        <v>6810268</v>
      </c>
      <c r="E19" s="14">
        <f>6740500+69768</f>
        <v>6810268</v>
      </c>
      <c r="F19" s="14">
        <v>6920500</v>
      </c>
      <c r="G19" s="14">
        <f t="shared" si="2"/>
        <v>110232</v>
      </c>
      <c r="H19" s="14">
        <f t="shared" ref="H19:H20" si="3">F19/E19*100</f>
        <v>101.61861471530929</v>
      </c>
    </row>
    <row r="20" spans="2:8" s="17" customFormat="1" x14ac:dyDescent="0.25">
      <c r="B20" s="17">
        <v>723</v>
      </c>
      <c r="C20" s="13" t="s">
        <v>95</v>
      </c>
      <c r="D20" s="14">
        <v>500</v>
      </c>
      <c r="E20" s="14">
        <v>500</v>
      </c>
      <c r="F20" s="14">
        <v>500</v>
      </c>
      <c r="G20" s="14">
        <f t="shared" si="2"/>
        <v>0</v>
      </c>
      <c r="H20" s="14">
        <f t="shared" si="3"/>
        <v>100</v>
      </c>
    </row>
    <row r="21" spans="2:8" s="17" customFormat="1" x14ac:dyDescent="0.25">
      <c r="B21" s="17">
        <v>729</v>
      </c>
      <c r="C21" s="13" t="s">
        <v>108</v>
      </c>
      <c r="D21" s="14">
        <v>0</v>
      </c>
      <c r="E21" s="14">
        <v>0</v>
      </c>
      <c r="F21" s="14">
        <v>0</v>
      </c>
      <c r="G21" s="14">
        <f t="shared" si="2"/>
        <v>0</v>
      </c>
      <c r="H21" s="14"/>
    </row>
    <row r="22" spans="2:8" s="17" customFormat="1" x14ac:dyDescent="0.25">
      <c r="C22" s="13"/>
      <c r="D22" s="14"/>
      <c r="E22" s="14"/>
      <c r="F22" s="14"/>
      <c r="G22" s="14"/>
      <c r="H22" s="14"/>
    </row>
    <row r="23" spans="2:8" s="17" customFormat="1" x14ac:dyDescent="0.25">
      <c r="B23" s="142" t="s">
        <v>97</v>
      </c>
      <c r="C23" s="142"/>
      <c r="D23" s="27">
        <f>D25+D26</f>
        <v>110000</v>
      </c>
      <c r="E23" s="27">
        <f>E25+E26</f>
        <v>134800</v>
      </c>
      <c r="F23" s="27">
        <f>F25+F26</f>
        <v>134800</v>
      </c>
      <c r="G23" s="27">
        <f>F23-E23</f>
        <v>0</v>
      </c>
      <c r="H23" s="98">
        <f>F23/E23*100</f>
        <v>100</v>
      </c>
    </row>
    <row r="24" spans="2:8" s="17" customFormat="1" x14ac:dyDescent="0.25">
      <c r="C24" s="13"/>
      <c r="D24" s="14"/>
      <c r="E24" s="14"/>
      <c r="F24" s="14"/>
      <c r="G24" s="14"/>
      <c r="H24" s="14"/>
    </row>
    <row r="25" spans="2:8" s="17" customFormat="1" x14ac:dyDescent="0.25">
      <c r="B25" s="17">
        <v>731</v>
      </c>
      <c r="C25" s="13" t="s">
        <v>98</v>
      </c>
      <c r="D25" s="14">
        <v>0</v>
      </c>
      <c r="E25" s="14">
        <v>20000</v>
      </c>
      <c r="F25" s="14">
        <v>20000</v>
      </c>
      <c r="G25" s="14">
        <f t="shared" ref="G25:G26" si="4">F25-E25</f>
        <v>0</v>
      </c>
      <c r="H25" s="14">
        <v>0</v>
      </c>
    </row>
    <row r="26" spans="2:8" s="17" customFormat="1" x14ac:dyDescent="0.25">
      <c r="B26" s="17">
        <v>781</v>
      </c>
      <c r="C26" s="13" t="s">
        <v>99</v>
      </c>
      <c r="D26" s="14">
        <v>110000</v>
      </c>
      <c r="E26" s="14">
        <v>114800</v>
      </c>
      <c r="F26" s="14">
        <v>114800</v>
      </c>
      <c r="G26" s="14">
        <f t="shared" si="4"/>
        <v>0</v>
      </c>
      <c r="H26" s="14">
        <v>0</v>
      </c>
    </row>
    <row r="27" spans="2:8" s="17" customFormat="1" x14ac:dyDescent="0.25">
      <c r="C27" s="13"/>
      <c r="D27" s="14"/>
      <c r="E27" s="14"/>
      <c r="F27" s="14"/>
      <c r="G27" s="14"/>
      <c r="H27" s="14"/>
    </row>
    <row r="28" spans="2:8" s="43" customFormat="1" x14ac:dyDescent="0.25">
      <c r="B28" s="59"/>
      <c r="C28" s="60" t="s">
        <v>109</v>
      </c>
      <c r="D28" s="61">
        <f>D30+D44</f>
        <v>5117268</v>
      </c>
      <c r="E28" s="61">
        <f>E30+E44</f>
        <v>5673197</v>
      </c>
      <c r="F28" s="61">
        <f>F30+F40+F44</f>
        <v>6715543</v>
      </c>
      <c r="G28" s="127">
        <f>F28-E28</f>
        <v>1042346</v>
      </c>
      <c r="H28" s="92">
        <f>F28/E28*100</f>
        <v>118.37316772183304</v>
      </c>
    </row>
    <row r="29" spans="2:8" s="43" customFormat="1" x14ac:dyDescent="0.25">
      <c r="B29" s="53"/>
      <c r="C29" s="52"/>
      <c r="D29" s="20"/>
      <c r="E29" s="20"/>
      <c r="F29" s="20"/>
      <c r="G29" s="20"/>
      <c r="H29" s="14"/>
    </row>
    <row r="30" spans="2:8" s="43" customFormat="1" x14ac:dyDescent="0.25">
      <c r="B30" s="9"/>
      <c r="C30" s="19" t="s">
        <v>13</v>
      </c>
      <c r="D30" s="12">
        <f>D32+D33+D34+D35+D36+D37</f>
        <v>5041268</v>
      </c>
      <c r="E30" s="12">
        <f>E32+E33+E34+E35+E36+E37+E38</f>
        <v>5573197</v>
      </c>
      <c r="F30" s="12">
        <f>F32+F33+F34+F35+F36+F37+F38</f>
        <v>6714043</v>
      </c>
      <c r="G30" s="12">
        <f>F30-E30</f>
        <v>1140846</v>
      </c>
      <c r="H30" s="93">
        <f>F30/E30*100</f>
        <v>120.47022561736109</v>
      </c>
    </row>
    <row r="31" spans="2:8" s="43" customFormat="1" x14ac:dyDescent="0.25">
      <c r="B31" s="53"/>
      <c r="C31" s="55"/>
      <c r="D31" s="54"/>
      <c r="E31" s="54"/>
      <c r="F31" s="54"/>
      <c r="G31" s="54"/>
      <c r="H31" s="14"/>
    </row>
    <row r="32" spans="2:8" s="43" customFormat="1" x14ac:dyDescent="0.25">
      <c r="B32" s="43">
        <v>411</v>
      </c>
      <c r="C32" s="55" t="s">
        <v>110</v>
      </c>
      <c r="D32" s="54">
        <v>906168</v>
      </c>
      <c r="E32" s="54">
        <v>1012664</v>
      </c>
      <c r="F32" s="54">
        <v>1012664</v>
      </c>
      <c r="G32" s="14">
        <f t="shared" ref="G32:G38" si="5">F32-E32</f>
        <v>0</v>
      </c>
      <c r="H32" s="14">
        <f>F32/E32*100</f>
        <v>100</v>
      </c>
    </row>
    <row r="33" spans="2:19" s="43" customFormat="1" x14ac:dyDescent="0.25">
      <c r="B33" s="43">
        <v>412</v>
      </c>
      <c r="C33" s="55" t="s">
        <v>8</v>
      </c>
      <c r="D33" s="54">
        <f>1195300+240000-3000+1000-8000+20000+10000-8000-7000</f>
        <v>1440300</v>
      </c>
      <c r="E33" s="54">
        <f>1491067-3000+4800</f>
        <v>1492867</v>
      </c>
      <c r="F33" s="54">
        <v>2174413</v>
      </c>
      <c r="G33" s="14">
        <f t="shared" si="5"/>
        <v>681546</v>
      </c>
      <c r="H33" s="14">
        <f t="shared" ref="H33:H37" si="6">F33/E33*100</f>
        <v>145.65349759891538</v>
      </c>
    </row>
    <row r="34" spans="2:19" s="43" customFormat="1" x14ac:dyDescent="0.25">
      <c r="B34" s="43">
        <v>413</v>
      </c>
      <c r="C34" s="62" t="s">
        <v>111</v>
      </c>
      <c r="D34" s="54">
        <v>0</v>
      </c>
      <c r="E34" s="54">
        <v>0</v>
      </c>
      <c r="F34" s="54">
        <v>0</v>
      </c>
      <c r="G34" s="14">
        <f t="shared" si="5"/>
        <v>0</v>
      </c>
      <c r="H34" s="14">
        <v>0</v>
      </c>
      <c r="S34" s="17"/>
    </row>
    <row r="35" spans="2:19" s="17" customFormat="1" x14ac:dyDescent="0.25">
      <c r="B35" s="17">
        <v>414</v>
      </c>
      <c r="C35" s="13" t="s">
        <v>11</v>
      </c>
      <c r="D35" s="14">
        <f>370000-70000</f>
        <v>300000</v>
      </c>
      <c r="E35" s="14">
        <v>360000</v>
      </c>
      <c r="F35" s="14">
        <v>450000</v>
      </c>
      <c r="G35" s="14">
        <f t="shared" si="5"/>
        <v>90000</v>
      </c>
      <c r="H35" s="14">
        <f t="shared" si="6"/>
        <v>125</v>
      </c>
    </row>
    <row r="36" spans="2:19" s="17" customFormat="1" x14ac:dyDescent="0.25">
      <c r="B36" s="17">
        <v>415</v>
      </c>
      <c r="C36" s="13" t="s">
        <v>9</v>
      </c>
      <c r="D36" s="14">
        <f>1360800-65000+3000+9000+4000+70000+8000+7000+30000</f>
        <v>1426800</v>
      </c>
      <c r="E36" s="14">
        <v>1741300</v>
      </c>
      <c r="F36" s="14">
        <v>2020800</v>
      </c>
      <c r="G36" s="14">
        <f t="shared" si="5"/>
        <v>279500</v>
      </c>
      <c r="H36" s="14">
        <f t="shared" si="6"/>
        <v>116.05122609544594</v>
      </c>
    </row>
    <row r="37" spans="2:19" s="17" customFormat="1" x14ac:dyDescent="0.25">
      <c r="B37" s="17">
        <v>416</v>
      </c>
      <c r="C37" s="13" t="s">
        <v>12</v>
      </c>
      <c r="D37" s="14">
        <f>962000+6000</f>
        <v>968000</v>
      </c>
      <c r="E37" s="14">
        <v>956366</v>
      </c>
      <c r="F37" s="14">
        <v>1046166</v>
      </c>
      <c r="G37" s="14">
        <f t="shared" si="5"/>
        <v>89800</v>
      </c>
      <c r="H37" s="14">
        <f t="shared" si="6"/>
        <v>109.389710633795</v>
      </c>
    </row>
    <row r="38" spans="2:19" s="17" customFormat="1" x14ac:dyDescent="0.25">
      <c r="B38" s="17">
        <v>419</v>
      </c>
      <c r="C38" s="13" t="s">
        <v>159</v>
      </c>
      <c r="D38" s="14">
        <v>0</v>
      </c>
      <c r="E38" s="14">
        <v>10000</v>
      </c>
      <c r="F38" s="14">
        <v>10000</v>
      </c>
      <c r="G38" s="14">
        <f t="shared" si="5"/>
        <v>0</v>
      </c>
      <c r="H38" s="14">
        <v>0</v>
      </c>
    </row>
    <row r="39" spans="2:19" s="17" customFormat="1" x14ac:dyDescent="0.25">
      <c r="C39" s="13"/>
      <c r="D39" s="14"/>
      <c r="E39" s="14"/>
      <c r="F39" s="14"/>
      <c r="G39" s="54"/>
      <c r="H39" s="14"/>
    </row>
    <row r="40" spans="2:19" s="17" customFormat="1" ht="14.25" x14ac:dyDescent="0.25">
      <c r="B40" s="124"/>
      <c r="C40" s="125" t="s">
        <v>99</v>
      </c>
      <c r="D40" s="126"/>
      <c r="E40" s="126"/>
      <c r="F40" s="126">
        <f>F42</f>
        <v>1500</v>
      </c>
      <c r="G40" s="126">
        <f>F40</f>
        <v>1500</v>
      </c>
      <c r="H40" s="126">
        <v>0</v>
      </c>
    </row>
    <row r="41" spans="2:19" s="17" customFormat="1" x14ac:dyDescent="0.25">
      <c r="C41" s="13"/>
      <c r="D41" s="14"/>
      <c r="E41" s="14"/>
      <c r="F41" s="14"/>
      <c r="G41" s="14"/>
      <c r="H41" s="14"/>
    </row>
    <row r="42" spans="2:19" s="17" customFormat="1" x14ac:dyDescent="0.25">
      <c r="B42" s="17">
        <v>480</v>
      </c>
      <c r="C42" s="13" t="s">
        <v>174</v>
      </c>
      <c r="D42" s="14">
        <v>0</v>
      </c>
      <c r="E42" s="14">
        <v>0</v>
      </c>
      <c r="F42" s="14">
        <v>1500</v>
      </c>
      <c r="G42" s="14">
        <f>F42-E42</f>
        <v>1500</v>
      </c>
      <c r="H42" s="14">
        <v>0</v>
      </c>
    </row>
    <row r="43" spans="2:19" s="17" customFormat="1" x14ac:dyDescent="0.25">
      <c r="C43" s="13"/>
      <c r="D43" s="14"/>
      <c r="E43" s="14"/>
      <c r="F43" s="14"/>
      <c r="G43" s="14"/>
      <c r="H43" s="14"/>
    </row>
    <row r="44" spans="2:19" x14ac:dyDescent="0.25">
      <c r="B44" s="63" t="s">
        <v>112</v>
      </c>
      <c r="C44" s="64" t="s">
        <v>113</v>
      </c>
      <c r="D44" s="65">
        <v>76000</v>
      </c>
      <c r="E44" s="65">
        <v>100000</v>
      </c>
      <c r="F44" s="65">
        <v>0</v>
      </c>
      <c r="G44" s="65">
        <v>-100000</v>
      </c>
      <c r="H44" s="97">
        <v>0</v>
      </c>
    </row>
    <row r="45" spans="2:19" s="17" customFormat="1" x14ac:dyDescent="0.25">
      <c r="C45" s="13"/>
      <c r="D45" s="14"/>
      <c r="E45" s="14"/>
      <c r="F45" s="14"/>
      <c r="G45" s="14"/>
      <c r="H45" s="14"/>
    </row>
    <row r="46" spans="2:19" s="17" customFormat="1" x14ac:dyDescent="0.25">
      <c r="B46" s="66"/>
      <c r="C46" s="67" t="s">
        <v>114</v>
      </c>
      <c r="D46" s="68">
        <f>D7-D28</f>
        <v>3826000</v>
      </c>
      <c r="E46" s="68">
        <f>E7-E28</f>
        <v>3294871</v>
      </c>
      <c r="F46" s="68">
        <f>F7-F28</f>
        <v>2368757</v>
      </c>
      <c r="G46" s="68">
        <f>F46-E46</f>
        <v>-926114</v>
      </c>
      <c r="H46" s="95">
        <f>F46/E46*100</f>
        <v>71.892253141321774</v>
      </c>
    </row>
    <row r="47" spans="2:19" s="17" customFormat="1" x14ac:dyDescent="0.25">
      <c r="C47" s="13"/>
      <c r="D47" s="14"/>
      <c r="E47" s="14"/>
      <c r="F47" s="14"/>
      <c r="G47" s="14"/>
      <c r="H47" s="14"/>
    </row>
    <row r="48" spans="2:19" x14ac:dyDescent="0.25">
      <c r="B48" s="9"/>
      <c r="C48" s="19" t="s">
        <v>115</v>
      </c>
      <c r="D48" s="12">
        <f>D50-D51</f>
        <v>-3826000</v>
      </c>
      <c r="E48" s="12">
        <f>E50-E51</f>
        <v>-4039000</v>
      </c>
      <c r="F48" s="12">
        <f>F50-F51</f>
        <v>-3112885.6</v>
      </c>
      <c r="G48" s="12">
        <f>F48-E48</f>
        <v>926114.39999999991</v>
      </c>
      <c r="H48" s="93">
        <f>F48/E48*100</f>
        <v>77.070700668482289</v>
      </c>
    </row>
    <row r="49" spans="2:8" s="17" customFormat="1" x14ac:dyDescent="0.25">
      <c r="C49" s="13"/>
      <c r="D49" s="14"/>
      <c r="E49" s="14"/>
      <c r="F49" s="14"/>
      <c r="G49" s="14"/>
      <c r="H49" s="14"/>
    </row>
    <row r="50" spans="2:8" s="69" customFormat="1" x14ac:dyDescent="0.25">
      <c r="B50" s="69">
        <v>810</v>
      </c>
      <c r="C50" s="70" t="s">
        <v>116</v>
      </c>
      <c r="D50" s="71">
        <v>0</v>
      </c>
      <c r="E50" s="71">
        <v>0</v>
      </c>
      <c r="F50" s="71">
        <v>0</v>
      </c>
      <c r="G50" s="71">
        <v>0</v>
      </c>
      <c r="H50" s="14">
        <v>0</v>
      </c>
    </row>
    <row r="51" spans="2:8" s="69" customFormat="1" x14ac:dyDescent="0.25">
      <c r="B51" s="69">
        <v>510</v>
      </c>
      <c r="C51" s="70" t="s">
        <v>117</v>
      </c>
      <c r="D51" s="71">
        <f>3929000-100000+7000-10000</f>
        <v>3826000</v>
      </c>
      <c r="E51" s="71">
        <v>4039000</v>
      </c>
      <c r="F51" s="71">
        <f>'РАСХОДИ И ИЗДАЦИ 3'!$F$66</f>
        <v>3112885.6</v>
      </c>
      <c r="G51" s="71">
        <f>F51-E51</f>
        <v>-926114.39999999991</v>
      </c>
      <c r="H51" s="14">
        <f>F51/E51*100</f>
        <v>77.070700668482289</v>
      </c>
    </row>
    <row r="52" spans="2:8" x14ac:dyDescent="0.25">
      <c r="H52" s="14"/>
    </row>
    <row r="53" spans="2:8" x14ac:dyDescent="0.25">
      <c r="B53" s="72"/>
      <c r="C53" s="49" t="s">
        <v>118</v>
      </c>
      <c r="D53" s="50">
        <f>D46+D48</f>
        <v>0</v>
      </c>
      <c r="E53" s="50">
        <f>E46+E48</f>
        <v>-744129</v>
      </c>
      <c r="F53" s="50">
        <f>F46+F48</f>
        <v>-744128.60000000009</v>
      </c>
      <c r="G53" s="50">
        <v>0</v>
      </c>
      <c r="H53" s="95">
        <v>0</v>
      </c>
    </row>
    <row r="54" spans="2:8" s="53" customFormat="1" x14ac:dyDescent="0.25">
      <c r="C54" s="52"/>
      <c r="D54" s="20"/>
      <c r="E54" s="20"/>
      <c r="F54" s="20"/>
      <c r="G54" s="20"/>
      <c r="H54" s="14"/>
    </row>
    <row r="55" spans="2:8" s="36" customFormat="1" x14ac:dyDescent="0.25">
      <c r="B55" s="73"/>
      <c r="C55" s="74" t="s">
        <v>119</v>
      </c>
      <c r="D55" s="75">
        <f>D57+D62</f>
        <v>0</v>
      </c>
      <c r="E55" s="75">
        <f>E67</f>
        <v>744129</v>
      </c>
      <c r="F55" s="75">
        <v>744129</v>
      </c>
      <c r="G55" s="75">
        <v>0</v>
      </c>
      <c r="H55" s="94">
        <v>0</v>
      </c>
    </row>
    <row r="56" spans="2:8" s="36" customFormat="1" x14ac:dyDescent="0.25">
      <c r="C56" s="37"/>
      <c r="D56" s="38"/>
      <c r="E56" s="38"/>
      <c r="F56" s="38"/>
      <c r="G56" s="38"/>
      <c r="H56" s="14"/>
    </row>
    <row r="57" spans="2:8" x14ac:dyDescent="0.25">
      <c r="B57" s="9"/>
      <c r="C57" s="19" t="s">
        <v>120</v>
      </c>
      <c r="D57" s="12">
        <f>D59-D60</f>
        <v>0</v>
      </c>
      <c r="E57" s="12">
        <f>E59-E60</f>
        <v>0</v>
      </c>
      <c r="F57" s="12">
        <f>F59+F60</f>
        <v>0</v>
      </c>
      <c r="G57" s="12">
        <v>0</v>
      </c>
      <c r="H57" s="93">
        <v>0</v>
      </c>
    </row>
    <row r="58" spans="2:8" x14ac:dyDescent="0.25">
      <c r="H58" s="14"/>
    </row>
    <row r="59" spans="2:8" s="69" customFormat="1" x14ac:dyDescent="0.25">
      <c r="B59" s="69">
        <v>910</v>
      </c>
      <c r="C59" s="70" t="s">
        <v>121</v>
      </c>
      <c r="D59" s="71">
        <v>0</v>
      </c>
      <c r="E59" s="71">
        <v>0</v>
      </c>
      <c r="F59" s="71">
        <v>0</v>
      </c>
      <c r="G59" s="71">
        <v>0</v>
      </c>
      <c r="H59" s="14">
        <v>0</v>
      </c>
    </row>
    <row r="60" spans="2:8" s="69" customFormat="1" x14ac:dyDescent="0.25">
      <c r="B60" s="69">
        <v>610</v>
      </c>
      <c r="C60" s="70" t="s">
        <v>122</v>
      </c>
      <c r="D60" s="71">
        <v>0</v>
      </c>
      <c r="E60" s="71">
        <v>0</v>
      </c>
      <c r="F60" s="71">
        <v>0</v>
      </c>
      <c r="G60" s="71">
        <v>0</v>
      </c>
      <c r="H60" s="14">
        <v>0</v>
      </c>
    </row>
    <row r="61" spans="2:8" x14ac:dyDescent="0.25">
      <c r="H61" s="14"/>
    </row>
    <row r="62" spans="2:8" x14ac:dyDescent="0.25">
      <c r="B62" s="9"/>
      <c r="C62" s="19" t="s">
        <v>123</v>
      </c>
      <c r="D62" s="12">
        <f>D64-D65</f>
        <v>0</v>
      </c>
      <c r="E62" s="12">
        <f>E64-E65</f>
        <v>0</v>
      </c>
      <c r="F62" s="12">
        <f>F64-F65</f>
        <v>0</v>
      </c>
      <c r="G62" s="12">
        <v>0</v>
      </c>
      <c r="H62" s="93">
        <v>0</v>
      </c>
    </row>
    <row r="63" spans="2:8" x14ac:dyDescent="0.25">
      <c r="H63" s="14"/>
    </row>
    <row r="64" spans="2:8" s="69" customFormat="1" x14ac:dyDescent="0.25">
      <c r="B64" s="69">
        <v>920</v>
      </c>
      <c r="C64" s="70" t="s">
        <v>124</v>
      </c>
      <c r="D64" s="71">
        <v>0</v>
      </c>
      <c r="E64" s="71">
        <v>0</v>
      </c>
      <c r="F64" s="71">
        <v>0</v>
      </c>
      <c r="G64" s="71">
        <v>0</v>
      </c>
      <c r="H64" s="14">
        <v>0</v>
      </c>
    </row>
    <row r="65" spans="2:8" s="69" customFormat="1" x14ac:dyDescent="0.25">
      <c r="B65" s="69">
        <v>620</v>
      </c>
      <c r="C65" s="70" t="s">
        <v>125</v>
      </c>
      <c r="D65" s="71">
        <v>0</v>
      </c>
      <c r="E65" s="71">
        <v>0</v>
      </c>
      <c r="F65" s="71">
        <v>0</v>
      </c>
      <c r="G65" s="71">
        <v>0</v>
      </c>
      <c r="H65" s="14">
        <v>0</v>
      </c>
    </row>
    <row r="66" spans="2:8" s="69" customFormat="1" x14ac:dyDescent="0.25">
      <c r="C66" s="70"/>
      <c r="D66" s="71"/>
      <c r="E66" s="71"/>
      <c r="F66" s="71"/>
      <c r="G66" s="71"/>
      <c r="H66" s="14"/>
    </row>
    <row r="67" spans="2:8" s="69" customFormat="1" ht="12.75" customHeight="1" x14ac:dyDescent="0.25">
      <c r="B67" s="147" t="s">
        <v>167</v>
      </c>
      <c r="C67" s="147"/>
      <c r="D67" s="111">
        <v>0</v>
      </c>
      <c r="E67" s="103">
        <v>744129</v>
      </c>
      <c r="F67" s="103">
        <v>744129</v>
      </c>
      <c r="G67" s="110">
        <v>0</v>
      </c>
      <c r="H67" s="104">
        <v>0</v>
      </c>
    </row>
    <row r="68" spans="2:8" x14ac:dyDescent="0.25">
      <c r="H68" s="14"/>
    </row>
    <row r="69" spans="2:8" x14ac:dyDescent="0.25">
      <c r="B69" s="76"/>
      <c r="C69" s="77" t="s">
        <v>126</v>
      </c>
      <c r="D69" s="33">
        <f>D53+D55</f>
        <v>0</v>
      </c>
      <c r="E69" s="33">
        <f>E53+E55</f>
        <v>0</v>
      </c>
      <c r="F69" s="33">
        <f>F53+F55</f>
        <v>0.39999999990686774</v>
      </c>
      <c r="G69" s="33">
        <v>0</v>
      </c>
      <c r="H69" s="91">
        <v>0</v>
      </c>
    </row>
  </sheetData>
  <mergeCells count="5">
    <mergeCell ref="B9:C9"/>
    <mergeCell ref="B16:C16"/>
    <mergeCell ref="B23:C23"/>
    <mergeCell ref="B2:H2"/>
    <mergeCell ref="B67:C6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workbookViewId="0">
      <selection activeCell="E9" sqref="E9:E10"/>
    </sheetView>
  </sheetViews>
  <sheetFormatPr defaultRowHeight="12.75" x14ac:dyDescent="0.25"/>
  <cols>
    <col min="1" max="1" width="9.140625" style="1"/>
    <col min="2" max="2" width="15" style="1" customWidth="1"/>
    <col min="3" max="3" width="47.28515625" style="46" customWidth="1"/>
    <col min="4" max="4" width="12.85546875" style="16" customWidth="1"/>
    <col min="5" max="6" width="12.7109375" style="16" customWidth="1"/>
    <col min="7" max="7" width="10.28515625" style="1" customWidth="1"/>
    <col min="8" max="16384" width="9.140625" style="1"/>
  </cols>
  <sheetData>
    <row r="2" spans="2:6" ht="43.5" customHeight="1" x14ac:dyDescent="0.25">
      <c r="B2" s="144" t="s">
        <v>193</v>
      </c>
      <c r="C2" s="145"/>
      <c r="D2" s="145"/>
      <c r="E2" s="145"/>
      <c r="F2" s="145"/>
    </row>
    <row r="4" spans="2:6" ht="38.25" x14ac:dyDescent="0.25">
      <c r="B4" s="2" t="s">
        <v>0</v>
      </c>
      <c r="C4" s="2" t="s">
        <v>1</v>
      </c>
      <c r="D4" s="3" t="s">
        <v>164</v>
      </c>
      <c r="E4" s="3" t="s">
        <v>194</v>
      </c>
      <c r="F4" s="3" t="s">
        <v>165</v>
      </c>
    </row>
    <row r="5" spans="2:6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</row>
    <row r="7" spans="2:6" x14ac:dyDescent="0.25">
      <c r="B7" s="56"/>
      <c r="C7" s="57" t="s">
        <v>127</v>
      </c>
      <c r="D7" s="58"/>
      <c r="E7" s="58"/>
      <c r="F7" s="58"/>
    </row>
    <row r="9" spans="2:6" x14ac:dyDescent="0.25">
      <c r="B9" s="142" t="s">
        <v>128</v>
      </c>
      <c r="C9" s="142"/>
      <c r="D9" s="27">
        <f>D11-D14</f>
        <v>0</v>
      </c>
      <c r="E9" s="27">
        <f>E11-E14</f>
        <v>0</v>
      </c>
      <c r="F9" s="27">
        <f>F11-F14</f>
        <v>0</v>
      </c>
    </row>
    <row r="11" spans="2:6" x14ac:dyDescent="0.25">
      <c r="B11" s="1">
        <v>911</v>
      </c>
      <c r="C11" s="46" t="s">
        <v>129</v>
      </c>
      <c r="D11" s="16">
        <v>0</v>
      </c>
      <c r="E11" s="16">
        <v>0</v>
      </c>
      <c r="F11" s="16">
        <v>0</v>
      </c>
    </row>
    <row r="12" spans="2:6" s="13" customFormat="1" ht="14.25" customHeight="1" x14ac:dyDescent="0.25">
      <c r="B12" s="69">
        <v>9114</v>
      </c>
      <c r="C12" s="70" t="s">
        <v>130</v>
      </c>
      <c r="D12" s="71">
        <v>0</v>
      </c>
      <c r="E12" s="71">
        <v>0</v>
      </c>
      <c r="F12" s="71">
        <v>0</v>
      </c>
    </row>
    <row r="13" spans="2:6" s="17" customFormat="1" x14ac:dyDescent="0.25">
      <c r="C13" s="13"/>
      <c r="D13" s="14"/>
      <c r="E13" s="14"/>
      <c r="F13" s="14"/>
    </row>
    <row r="14" spans="2:6" s="43" customFormat="1" ht="14.25" customHeight="1" x14ac:dyDescent="0.25">
      <c r="B14" s="40">
        <v>611</v>
      </c>
      <c r="C14" s="34" t="s">
        <v>131</v>
      </c>
      <c r="D14" s="20">
        <v>0</v>
      </c>
      <c r="E14" s="20">
        <v>0</v>
      </c>
      <c r="F14" s="20">
        <v>0</v>
      </c>
    </row>
    <row r="15" spans="2:6" s="69" customFormat="1" x14ac:dyDescent="0.25">
      <c r="B15" s="69">
        <v>6114</v>
      </c>
      <c r="C15" s="70" t="s">
        <v>132</v>
      </c>
      <c r="D15" s="71">
        <v>0</v>
      </c>
      <c r="E15" s="71">
        <v>0</v>
      </c>
      <c r="F15" s="71">
        <v>0</v>
      </c>
    </row>
    <row r="17" spans="2:6" s="17" customFormat="1" x14ac:dyDescent="0.25">
      <c r="B17" s="142" t="s">
        <v>123</v>
      </c>
      <c r="C17" s="142"/>
      <c r="D17" s="27">
        <f>D19-D22</f>
        <v>0</v>
      </c>
      <c r="E17" s="27">
        <f>E19-E22</f>
        <v>0</v>
      </c>
      <c r="F17" s="27">
        <f>F19-F22</f>
        <v>0</v>
      </c>
    </row>
    <row r="18" spans="2:6" s="17" customFormat="1" x14ac:dyDescent="0.25">
      <c r="C18" s="13"/>
      <c r="D18" s="14"/>
      <c r="E18" s="14"/>
      <c r="F18" s="14"/>
    </row>
    <row r="19" spans="2:6" x14ac:dyDescent="0.25">
      <c r="B19" s="1">
        <v>921</v>
      </c>
      <c r="C19" s="46" t="s">
        <v>133</v>
      </c>
      <c r="D19" s="16">
        <v>0</v>
      </c>
      <c r="E19" s="16">
        <v>0</v>
      </c>
      <c r="F19" s="16">
        <v>0</v>
      </c>
    </row>
    <row r="20" spans="2:6" s="17" customFormat="1" x14ac:dyDescent="0.25">
      <c r="B20" s="17">
        <v>9212</v>
      </c>
      <c r="C20" s="13" t="s">
        <v>134</v>
      </c>
      <c r="D20" s="14">
        <v>0</v>
      </c>
      <c r="E20" s="14">
        <v>0</v>
      </c>
      <c r="F20" s="14">
        <v>0</v>
      </c>
    </row>
    <row r="21" spans="2:6" s="17" customFormat="1" x14ac:dyDescent="0.25">
      <c r="C21" s="13"/>
      <c r="D21" s="14"/>
      <c r="E21" s="14"/>
      <c r="F21" s="14"/>
    </row>
    <row r="22" spans="2:6" s="53" customFormat="1" x14ac:dyDescent="0.25">
      <c r="B22" s="53">
        <v>621</v>
      </c>
      <c r="C22" s="52" t="s">
        <v>135</v>
      </c>
      <c r="D22" s="20">
        <v>0</v>
      </c>
      <c r="E22" s="20">
        <v>0</v>
      </c>
      <c r="F22" s="20">
        <v>0</v>
      </c>
    </row>
    <row r="23" spans="2:6" s="43" customFormat="1" x14ac:dyDescent="0.25">
      <c r="B23" s="43">
        <v>6219</v>
      </c>
      <c r="C23" s="55" t="s">
        <v>136</v>
      </c>
      <c r="D23" s="54">
        <v>0</v>
      </c>
      <c r="E23" s="54">
        <v>0</v>
      </c>
      <c r="F23" s="54">
        <v>0</v>
      </c>
    </row>
    <row r="24" spans="2:6" s="78" customFormat="1" x14ac:dyDescent="0.25">
      <c r="D24" s="20"/>
      <c r="E24" s="20"/>
      <c r="F24" s="20"/>
    </row>
    <row r="25" spans="2:6" s="78" customFormat="1" x14ac:dyDescent="0.25">
      <c r="D25" s="20"/>
      <c r="E25" s="20"/>
      <c r="F25" s="20"/>
    </row>
    <row r="26" spans="2:6" s="78" customFormat="1" x14ac:dyDescent="0.25">
      <c r="D26" s="20"/>
      <c r="E26" s="20"/>
      <c r="F26" s="20"/>
    </row>
    <row r="27" spans="2:6" s="78" customFormat="1" x14ac:dyDescent="0.25">
      <c r="D27" s="20"/>
      <c r="E27" s="20"/>
      <c r="F27" s="20"/>
    </row>
    <row r="28" spans="2:6" s="78" customFormat="1" x14ac:dyDescent="0.25">
      <c r="D28" s="20"/>
      <c r="E28" s="20"/>
      <c r="F28" s="20"/>
    </row>
    <row r="29" spans="2:6" s="78" customFormat="1" x14ac:dyDescent="0.25">
      <c r="D29" s="20"/>
      <c r="E29" s="20"/>
      <c r="F29" s="20"/>
    </row>
    <row r="30" spans="2:6" s="78" customFormat="1" x14ac:dyDescent="0.25">
      <c r="D30" s="20"/>
      <c r="E30" s="20"/>
      <c r="F30" s="20"/>
    </row>
    <row r="31" spans="2:6" s="78" customFormat="1" x14ac:dyDescent="0.25">
      <c r="D31" s="20"/>
      <c r="E31" s="20"/>
      <c r="F31" s="20"/>
    </row>
    <row r="32" spans="2:6" s="78" customFormat="1" x14ac:dyDescent="0.25">
      <c r="D32" s="20"/>
      <c r="E32" s="20"/>
      <c r="F32" s="20"/>
    </row>
    <row r="33" spans="4:6" s="78" customFormat="1" x14ac:dyDescent="0.25">
      <c r="D33" s="20"/>
      <c r="E33" s="20"/>
      <c r="F33" s="20"/>
    </row>
    <row r="34" spans="4:6" s="78" customFormat="1" x14ac:dyDescent="0.25">
      <c r="D34" s="20"/>
      <c r="E34" s="20"/>
      <c r="F34" s="20"/>
    </row>
    <row r="35" spans="4:6" s="78" customFormat="1" x14ac:dyDescent="0.25">
      <c r="D35" s="20"/>
      <c r="E35" s="20"/>
      <c r="F35" s="20"/>
    </row>
    <row r="36" spans="4:6" s="78" customFormat="1" x14ac:dyDescent="0.25">
      <c r="D36" s="20"/>
      <c r="E36" s="20"/>
      <c r="F36" s="20"/>
    </row>
    <row r="37" spans="4:6" s="78" customFormat="1" x14ac:dyDescent="0.25">
      <c r="D37" s="20"/>
      <c r="E37" s="20"/>
      <c r="F37" s="20"/>
    </row>
    <row r="38" spans="4:6" s="78" customFormat="1" x14ac:dyDescent="0.25">
      <c r="D38" s="20"/>
      <c r="E38" s="20"/>
      <c r="F38" s="20"/>
    </row>
    <row r="39" spans="4:6" s="78" customFormat="1" x14ac:dyDescent="0.25">
      <c r="D39" s="20"/>
      <c r="E39" s="20"/>
      <c r="F39" s="20"/>
    </row>
    <row r="40" spans="4:6" s="78" customFormat="1" x14ac:dyDescent="0.25">
      <c r="D40" s="20"/>
      <c r="E40" s="20"/>
      <c r="F40" s="20"/>
    </row>
    <row r="41" spans="4:6" s="78" customFormat="1" x14ac:dyDescent="0.25">
      <c r="D41" s="20"/>
      <c r="E41" s="20"/>
      <c r="F41" s="20"/>
    </row>
    <row r="42" spans="4:6" s="78" customFormat="1" x14ac:dyDescent="0.25">
      <c r="D42" s="20"/>
      <c r="E42" s="20"/>
      <c r="F42" s="20"/>
    </row>
    <row r="43" spans="4:6" s="78" customFormat="1" x14ac:dyDescent="0.25">
      <c r="D43" s="20"/>
      <c r="E43" s="20"/>
      <c r="F43" s="20"/>
    </row>
    <row r="44" spans="4:6" s="78" customFormat="1" x14ac:dyDescent="0.25">
      <c r="D44" s="20"/>
      <c r="E44" s="20"/>
      <c r="F44" s="20"/>
    </row>
    <row r="45" spans="4:6" s="78" customFormat="1" x14ac:dyDescent="0.25">
      <c r="D45" s="20"/>
      <c r="E45" s="20"/>
      <c r="F45" s="20"/>
    </row>
    <row r="46" spans="4:6" s="78" customFormat="1" x14ac:dyDescent="0.25">
      <c r="D46" s="20"/>
      <c r="E46" s="20"/>
      <c r="F46" s="20"/>
    </row>
    <row r="47" spans="4:6" s="78" customFormat="1" x14ac:dyDescent="0.25">
      <c r="D47" s="20"/>
      <c r="E47" s="20"/>
      <c r="F47" s="20"/>
    </row>
    <row r="48" spans="4:6" s="78" customFormat="1" x14ac:dyDescent="0.25">
      <c r="D48" s="20"/>
      <c r="E48" s="20"/>
      <c r="F48" s="20"/>
    </row>
    <row r="49" spans="4:6" s="78" customFormat="1" x14ac:dyDescent="0.25">
      <c r="D49" s="20"/>
      <c r="E49" s="20"/>
      <c r="F49" s="20"/>
    </row>
    <row r="50" spans="4:6" s="78" customFormat="1" x14ac:dyDescent="0.25">
      <c r="D50" s="20"/>
      <c r="E50" s="20"/>
      <c r="F50" s="20"/>
    </row>
    <row r="51" spans="4:6" s="78" customFormat="1" x14ac:dyDescent="0.25">
      <c r="D51" s="20"/>
      <c r="E51" s="20"/>
      <c r="F51" s="20"/>
    </row>
    <row r="52" spans="4:6" s="78" customFormat="1" x14ac:dyDescent="0.25">
      <c r="D52" s="20"/>
      <c r="E52" s="20"/>
      <c r="F52" s="20"/>
    </row>
    <row r="53" spans="4:6" s="78" customFormat="1" x14ac:dyDescent="0.25">
      <c r="D53" s="20"/>
      <c r="E53" s="20"/>
      <c r="F53" s="20"/>
    </row>
    <row r="54" spans="4:6" s="78" customFormat="1" x14ac:dyDescent="0.25">
      <c r="D54" s="20"/>
      <c r="E54" s="20"/>
      <c r="F54" s="20"/>
    </row>
    <row r="55" spans="4:6" s="78" customFormat="1" x14ac:dyDescent="0.25">
      <c r="D55" s="20"/>
      <c r="E55" s="20"/>
      <c r="F55" s="20"/>
    </row>
    <row r="56" spans="4:6" s="78" customFormat="1" x14ac:dyDescent="0.25">
      <c r="D56" s="20"/>
      <c r="E56" s="20"/>
      <c r="F56" s="20"/>
    </row>
    <row r="57" spans="4:6" s="78" customFormat="1" x14ac:dyDescent="0.25">
      <c r="D57" s="20"/>
      <c r="E57" s="20"/>
      <c r="F57" s="20"/>
    </row>
  </sheetData>
  <mergeCells count="3">
    <mergeCell ref="B9:C9"/>
    <mergeCell ref="B17:C17"/>
    <mergeCell ref="B2:F2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A7" zoomScale="115" zoomScaleNormal="115" workbookViewId="0">
      <selection activeCell="E3" sqref="E3"/>
    </sheetView>
  </sheetViews>
  <sheetFormatPr defaultRowHeight="15" x14ac:dyDescent="0.25"/>
  <cols>
    <col min="4" max="4" width="56.28515625" customWidth="1"/>
    <col min="5" max="5" width="23.42578125" customWidth="1"/>
    <col min="6" max="6" width="12.7109375" bestFit="1" customWidth="1"/>
  </cols>
  <sheetData>
    <row r="1" spans="2:6" ht="15.75" thickBot="1" x14ac:dyDescent="0.3"/>
    <row r="2" spans="2:6" ht="15.75" x14ac:dyDescent="0.25">
      <c r="B2" s="148" t="s">
        <v>166</v>
      </c>
      <c r="C2" s="149"/>
      <c r="D2" s="149"/>
      <c r="E2" s="149"/>
    </row>
    <row r="3" spans="2:6" ht="22.5" x14ac:dyDescent="0.25">
      <c r="B3" s="150"/>
      <c r="C3" s="151"/>
      <c r="D3" s="79" t="s">
        <v>137</v>
      </c>
      <c r="E3" s="80" t="s">
        <v>195</v>
      </c>
    </row>
    <row r="4" spans="2:6" x14ac:dyDescent="0.25">
      <c r="B4" s="150">
        <v>1</v>
      </c>
      <c r="C4" s="151"/>
      <c r="D4" s="81">
        <v>2</v>
      </c>
      <c r="E4" s="82">
        <v>3</v>
      </c>
    </row>
    <row r="5" spans="2:6" x14ac:dyDescent="0.25">
      <c r="B5" s="83"/>
      <c r="C5" s="84" t="s">
        <v>138</v>
      </c>
      <c r="D5" s="85" t="s">
        <v>139</v>
      </c>
      <c r="E5" s="86">
        <f>3187450-965820+178000-50000</f>
        <v>2349630</v>
      </c>
      <c r="F5" t="s">
        <v>185</v>
      </c>
    </row>
    <row r="6" spans="2:6" x14ac:dyDescent="0.25">
      <c r="B6" s="83"/>
      <c r="C6" s="84" t="s">
        <v>140</v>
      </c>
      <c r="D6" s="85" t="s">
        <v>141</v>
      </c>
      <c r="E6" s="86">
        <v>0</v>
      </c>
    </row>
    <row r="7" spans="2:6" x14ac:dyDescent="0.25">
      <c r="B7" s="83"/>
      <c r="C7" s="84" t="s">
        <v>142</v>
      </c>
      <c r="D7" s="85" t="s">
        <v>143</v>
      </c>
      <c r="E7" s="86">
        <v>230000</v>
      </c>
      <c r="F7" t="s">
        <v>185</v>
      </c>
    </row>
    <row r="8" spans="2:6" x14ac:dyDescent="0.25">
      <c r="B8" s="83"/>
      <c r="C8" s="84" t="s">
        <v>144</v>
      </c>
      <c r="D8" s="85" t="s">
        <v>145</v>
      </c>
      <c r="E8" s="86">
        <f>1711800+906138+75000+550000-49871-50000-126434</f>
        <v>3016633</v>
      </c>
      <c r="F8" t="s">
        <v>185</v>
      </c>
    </row>
    <row r="9" spans="2:6" x14ac:dyDescent="0.25">
      <c r="B9" s="83"/>
      <c r="C9" s="84">
        <v>5</v>
      </c>
      <c r="D9" s="85" t="s">
        <v>146</v>
      </c>
      <c r="E9" s="86">
        <v>324000</v>
      </c>
      <c r="F9" t="s">
        <v>185</v>
      </c>
    </row>
    <row r="10" spans="2:6" x14ac:dyDescent="0.25">
      <c r="B10" s="83"/>
      <c r="C10" s="84" t="s">
        <v>147</v>
      </c>
      <c r="D10" s="85" t="s">
        <v>148</v>
      </c>
      <c r="E10" s="86">
        <f>1330000+40000+550000+28000+135000+70000</f>
        <v>2153000</v>
      </c>
      <c r="F10" t="s">
        <v>185</v>
      </c>
    </row>
    <row r="11" spans="2:6" x14ac:dyDescent="0.25">
      <c r="B11" s="83"/>
      <c r="C11" s="84" t="s">
        <v>149</v>
      </c>
      <c r="D11" s="85" t="s">
        <v>150</v>
      </c>
      <c r="E11" s="86">
        <v>224000</v>
      </c>
      <c r="F11" t="s">
        <v>186</v>
      </c>
    </row>
    <row r="12" spans="2:6" x14ac:dyDescent="0.25">
      <c r="B12" s="83"/>
      <c r="C12" s="84" t="s">
        <v>151</v>
      </c>
      <c r="D12" s="85" t="s">
        <v>152</v>
      </c>
      <c r="E12" s="86">
        <f>250000+55000</f>
        <v>305000</v>
      </c>
      <c r="F12" t="s">
        <v>187</v>
      </c>
    </row>
    <row r="13" spans="2:6" x14ac:dyDescent="0.25">
      <c r="B13" s="83"/>
      <c r="C13" s="84" t="s">
        <v>153</v>
      </c>
      <c r="D13" s="85" t="s">
        <v>154</v>
      </c>
      <c r="E13" s="86">
        <v>190000</v>
      </c>
      <c r="F13" t="s">
        <v>186</v>
      </c>
    </row>
    <row r="14" spans="2:6" x14ac:dyDescent="0.25">
      <c r="B14" s="83"/>
      <c r="C14" s="84">
        <v>10</v>
      </c>
      <c r="D14" s="85" t="s">
        <v>7</v>
      </c>
      <c r="E14" s="86">
        <v>1036166</v>
      </c>
      <c r="F14" t="s">
        <v>186</v>
      </c>
    </row>
    <row r="15" spans="2:6" ht="15.75" thickBot="1" x14ac:dyDescent="0.3">
      <c r="B15" s="87"/>
      <c r="C15" s="88"/>
      <c r="D15" s="89" t="s">
        <v>155</v>
      </c>
      <c r="E15" s="90">
        <f>SUM(E5:E14)</f>
        <v>9828429</v>
      </c>
    </row>
    <row r="16" spans="2:6" x14ac:dyDescent="0.25">
      <c r="E16" s="100"/>
    </row>
    <row r="17" spans="2:6" x14ac:dyDescent="0.25">
      <c r="E17" s="128"/>
    </row>
    <row r="18" spans="2:6" ht="15.75" x14ac:dyDescent="0.25">
      <c r="B18" s="129" t="s">
        <v>175</v>
      </c>
      <c r="C18" s="130"/>
      <c r="D18" s="152"/>
      <c r="E18" s="152"/>
    </row>
    <row r="19" spans="2:6" ht="63" x14ac:dyDescent="0.25">
      <c r="B19" s="131" t="s">
        <v>176</v>
      </c>
      <c r="C19" s="131" t="s">
        <v>177</v>
      </c>
      <c r="D19" s="132" t="s">
        <v>178</v>
      </c>
      <c r="E19" s="132" t="s">
        <v>179</v>
      </c>
      <c r="F19" s="132" t="s">
        <v>180</v>
      </c>
    </row>
    <row r="20" spans="2:6" ht="15.75" x14ac:dyDescent="0.25">
      <c r="B20" s="133">
        <v>1</v>
      </c>
      <c r="C20" s="131">
        <v>2</v>
      </c>
      <c r="D20" s="131">
        <v>3</v>
      </c>
      <c r="E20" s="131">
        <v>4</v>
      </c>
      <c r="F20" s="131">
        <v>5</v>
      </c>
    </row>
    <row r="21" spans="2:6" x14ac:dyDescent="0.25">
      <c r="B21" s="134" t="s">
        <v>181</v>
      </c>
      <c r="C21" s="135" t="s">
        <v>182</v>
      </c>
      <c r="D21" s="136"/>
      <c r="E21" s="136">
        <f>E5+E7+E8+E9+E10+250000</f>
        <v>8323263</v>
      </c>
      <c r="F21" s="136">
        <f>E21</f>
        <v>8323263</v>
      </c>
    </row>
    <row r="22" spans="2:6" x14ac:dyDescent="0.25">
      <c r="B22" s="134" t="s">
        <v>183</v>
      </c>
      <c r="C22" s="135" t="s">
        <v>184</v>
      </c>
      <c r="D22" s="136"/>
      <c r="E22" s="136">
        <f>E11+55000+E13+E14</f>
        <v>1505166</v>
      </c>
      <c r="F22" s="136">
        <f>E22</f>
        <v>1505166</v>
      </c>
    </row>
    <row r="23" spans="2:6" ht="31.5" x14ac:dyDescent="0.25">
      <c r="B23" s="135"/>
      <c r="C23" s="137" t="s">
        <v>161</v>
      </c>
      <c r="D23" s="138">
        <f>D21+D22</f>
        <v>0</v>
      </c>
      <c r="E23" s="138">
        <f t="shared" ref="E23:F23" si="0">E21+E22</f>
        <v>9828429</v>
      </c>
      <c r="F23" s="138">
        <f t="shared" si="0"/>
        <v>9828429</v>
      </c>
    </row>
  </sheetData>
  <mergeCells count="4">
    <mergeCell ref="B2:E2"/>
    <mergeCell ref="B3:C3"/>
    <mergeCell ref="B4:C4"/>
    <mergeCell ref="D18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РАСХОДИ И ИЗДАЦИ 3</vt:lpstr>
      <vt:lpstr>ПРИХОДИ И ПРИМИЦИ 2</vt:lpstr>
      <vt:lpstr>ОПШТИ ДИО 1</vt:lpstr>
      <vt:lpstr>ФИНАНСИРАЊЕ 4</vt:lpstr>
      <vt:lpstr>ФУНКЦИОНАЛНА КЛАСИФИКАЦИЈА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 User</cp:lastModifiedBy>
  <cp:lastPrinted>2017-12-19T10:08:29Z</cp:lastPrinted>
  <dcterms:created xsi:type="dcterms:W3CDTF">2016-11-01T23:26:36Z</dcterms:created>
  <dcterms:modified xsi:type="dcterms:W3CDTF">2018-06-14T11:45:53Z</dcterms:modified>
</cp:coreProperties>
</file>