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BALANMS BUXETA ZA 2017\"/>
    </mc:Choice>
  </mc:AlternateContent>
  <bookViews>
    <workbookView xWindow="0" yWindow="0" windowWidth="24000" windowHeight="9135" firstSheet="2" activeTab="5"/>
  </bookViews>
  <sheets>
    <sheet name="ОРГАНИАЗЦИОНА 2017 6" sheetId="1" r:id="rId1"/>
    <sheet name="РАСХОДИ И ИЗДАЦИ 3" sheetId="2" r:id="rId2"/>
    <sheet name="ПРИХОДИ И ПРИМИЦИ 2" sheetId="3" r:id="rId3"/>
    <sheet name="ОПШТИ ДИО 1" sheetId="4" r:id="rId4"/>
    <sheet name="ФИНАНСИРАЊЕ 4" sheetId="5" r:id="rId5"/>
    <sheet name="ФУНКЦИОНАЛНА КЛАСИФИКАЦИЈА 5" sheetId="6" r:id="rId6"/>
  </sheets>
  <calcPr calcId="152511" concurrentCalc="0"/>
</workbook>
</file>

<file path=xl/calcChain.xml><?xml version="1.0" encoding="utf-8"?>
<calcChain xmlns="http://schemas.openxmlformats.org/spreadsheetml/2006/main">
  <c r="G64" i="2" l="1"/>
  <c r="F64" i="2"/>
  <c r="E64" i="2"/>
  <c r="E18" i="2"/>
  <c r="E7" i="2"/>
  <c r="E84" i="2"/>
  <c r="E41" i="2"/>
  <c r="E66" i="2"/>
  <c r="E68" i="2"/>
  <c r="G136" i="1"/>
  <c r="E33" i="4"/>
  <c r="F222" i="1"/>
  <c r="G135" i="1"/>
  <c r="G137" i="1"/>
  <c r="G134" i="1"/>
  <c r="G139" i="1"/>
  <c r="G138" i="1"/>
  <c r="G133" i="1"/>
  <c r="G140" i="1"/>
  <c r="G141" i="1"/>
  <c r="F18" i="1"/>
  <c r="F8" i="1"/>
  <c r="F10" i="1"/>
  <c r="F12" i="1"/>
  <c r="F15" i="1"/>
  <c r="F7" i="1"/>
  <c r="F26" i="1"/>
  <c r="F29" i="1"/>
  <c r="E26" i="1"/>
  <c r="E8" i="1"/>
  <c r="E10" i="1"/>
  <c r="E12" i="1"/>
  <c r="E15" i="1"/>
  <c r="E18" i="1"/>
  <c r="E7" i="1"/>
  <c r="E29" i="1"/>
  <c r="G29" i="1"/>
  <c r="F209" i="1"/>
  <c r="F206" i="1"/>
  <c r="F200" i="1"/>
  <c r="F199" i="1"/>
  <c r="F221" i="1"/>
  <c r="F220" i="1"/>
  <c r="F239" i="1"/>
  <c r="E221" i="1"/>
  <c r="E220" i="1"/>
  <c r="E200" i="1"/>
  <c r="E209" i="1"/>
  <c r="E199" i="1"/>
  <c r="E239" i="1"/>
  <c r="G239" i="1"/>
  <c r="F183" i="1"/>
  <c r="F192" i="1"/>
  <c r="F194" i="1"/>
  <c r="E192" i="1"/>
  <c r="E183" i="1"/>
  <c r="E182" i="1"/>
  <c r="E194" i="1"/>
  <c r="G194" i="1"/>
  <c r="F155" i="1"/>
  <c r="F154" i="1"/>
  <c r="F153" i="1"/>
  <c r="F150" i="1"/>
  <c r="F147" i="1"/>
  <c r="F177" i="1"/>
  <c r="E147" i="1"/>
  <c r="E150" i="1"/>
  <c r="E153" i="1"/>
  <c r="E155" i="1"/>
  <c r="E146" i="1"/>
  <c r="E177" i="1"/>
  <c r="G177" i="1"/>
  <c r="F120" i="1"/>
  <c r="E120" i="1"/>
  <c r="G120" i="1"/>
  <c r="F127" i="1"/>
  <c r="E127" i="1"/>
  <c r="G127" i="1"/>
  <c r="G119" i="1"/>
  <c r="F103" i="1"/>
  <c r="E104" i="1"/>
  <c r="E105" i="1"/>
  <c r="E103" i="1"/>
  <c r="G103" i="1"/>
  <c r="F106" i="1"/>
  <c r="E106" i="1"/>
  <c r="G106" i="1"/>
  <c r="G102" i="1"/>
  <c r="G129" i="1"/>
  <c r="F91" i="1"/>
  <c r="E91" i="1"/>
  <c r="G91" i="1"/>
  <c r="F96" i="1"/>
  <c r="E96" i="1"/>
  <c r="G96" i="1"/>
  <c r="G90" i="1"/>
  <c r="F87" i="1"/>
  <c r="E87" i="1"/>
  <c r="G87" i="1"/>
  <c r="F83" i="1"/>
  <c r="E83" i="1"/>
  <c r="G83" i="1"/>
  <c r="G82" i="1"/>
  <c r="G81" i="1"/>
  <c r="G80" i="1"/>
  <c r="F35" i="1"/>
  <c r="E35" i="1"/>
  <c r="G35" i="1"/>
  <c r="F45" i="1"/>
  <c r="E45" i="1"/>
  <c r="G45" i="1"/>
  <c r="F65" i="1"/>
  <c r="F49" i="1"/>
  <c r="E49" i="1"/>
  <c r="G49" i="1"/>
  <c r="G67" i="1"/>
  <c r="G68" i="1"/>
  <c r="G66" i="1"/>
  <c r="G69" i="1"/>
  <c r="G71" i="1"/>
  <c r="G72" i="1"/>
  <c r="G73" i="1"/>
  <c r="G74" i="1"/>
  <c r="G75" i="1"/>
  <c r="G76" i="1"/>
  <c r="G77" i="1"/>
  <c r="G78" i="1"/>
  <c r="G79" i="1"/>
  <c r="G70" i="1"/>
  <c r="G34" i="1"/>
  <c r="G98" i="1"/>
  <c r="G241" i="1"/>
  <c r="G243" i="1"/>
  <c r="F134" i="1"/>
  <c r="F138" i="1"/>
  <c r="F133" i="1"/>
  <c r="F141" i="1"/>
  <c r="F119" i="1"/>
  <c r="F102" i="1"/>
  <c r="F129" i="1"/>
  <c r="F90" i="1"/>
  <c r="F82" i="1"/>
  <c r="F80" i="1"/>
  <c r="F66" i="1"/>
  <c r="F70" i="1"/>
  <c r="F34" i="1"/>
  <c r="F98" i="1"/>
  <c r="F241" i="1"/>
  <c r="F247" i="1"/>
  <c r="G227" i="1"/>
  <c r="G230" i="1"/>
  <c r="G226" i="1"/>
  <c r="G40" i="4"/>
  <c r="F40" i="4"/>
  <c r="E30" i="4"/>
  <c r="D33" i="4"/>
  <c r="D35" i="4"/>
  <c r="D36" i="4"/>
  <c r="D37" i="4"/>
  <c r="D30" i="4"/>
  <c r="G30" i="4"/>
  <c r="F30" i="4"/>
  <c r="E28" i="4"/>
  <c r="D28" i="4"/>
  <c r="G28" i="4"/>
  <c r="F28" i="4"/>
  <c r="E23" i="4"/>
  <c r="D23" i="4"/>
  <c r="G23" i="4"/>
  <c r="F23" i="4"/>
  <c r="E19" i="4"/>
  <c r="E16" i="4"/>
  <c r="D19" i="4"/>
  <c r="D16" i="4"/>
  <c r="F16" i="4"/>
  <c r="G16" i="4"/>
  <c r="E9" i="4"/>
  <c r="D9" i="4"/>
  <c r="G9" i="4"/>
  <c r="E7" i="4"/>
  <c r="D7" i="4"/>
  <c r="G7" i="4"/>
  <c r="F9" i="4"/>
  <c r="F7" i="4"/>
  <c r="D47" i="4"/>
  <c r="G47" i="4"/>
  <c r="G46" i="4"/>
  <c r="F46" i="4"/>
  <c r="F47" i="4"/>
  <c r="G33" i="4"/>
  <c r="G34" i="4"/>
  <c r="G35" i="4"/>
  <c r="G36" i="4"/>
  <c r="G37" i="4"/>
  <c r="G32" i="4"/>
  <c r="F33" i="4"/>
  <c r="F34" i="4"/>
  <c r="F35" i="4"/>
  <c r="F36" i="4"/>
  <c r="F37" i="4"/>
  <c r="F38" i="4"/>
  <c r="F32" i="4"/>
  <c r="G26" i="4"/>
  <c r="G25" i="4"/>
  <c r="F26" i="4"/>
  <c r="F25" i="4"/>
  <c r="G19" i="4"/>
  <c r="G20" i="4"/>
  <c r="G21" i="4"/>
  <c r="G18" i="4"/>
  <c r="F20" i="4"/>
  <c r="F21" i="4"/>
  <c r="F18" i="4"/>
  <c r="F19" i="4"/>
  <c r="G12" i="4"/>
  <c r="G13" i="4"/>
  <c r="G14" i="4"/>
  <c r="G11" i="4"/>
  <c r="F12" i="4"/>
  <c r="F13" i="4"/>
  <c r="F14" i="4"/>
  <c r="F11" i="4"/>
  <c r="E51" i="4"/>
  <c r="E42" i="4"/>
  <c r="E44" i="4"/>
  <c r="E49" i="4"/>
  <c r="E53" i="4"/>
  <c r="E58" i="4"/>
  <c r="E65" i="4"/>
  <c r="E11" i="6"/>
  <c r="E10" i="6"/>
  <c r="E12" i="6"/>
  <c r="E5" i="6"/>
  <c r="E8" i="6"/>
  <c r="G69" i="2"/>
  <c r="D70" i="2"/>
  <c r="G70" i="2"/>
  <c r="G71" i="2"/>
  <c r="G72" i="2"/>
  <c r="G73" i="2"/>
  <c r="D68" i="2"/>
  <c r="G68" i="2"/>
  <c r="G81" i="2"/>
  <c r="F81" i="2"/>
  <c r="G77" i="2"/>
  <c r="F77" i="2"/>
  <c r="F69" i="2"/>
  <c r="F70" i="2"/>
  <c r="F71" i="2"/>
  <c r="F72" i="2"/>
  <c r="F73" i="2"/>
  <c r="F68" i="2"/>
  <c r="D62" i="2"/>
  <c r="G62" i="2"/>
  <c r="F62" i="2"/>
  <c r="G60" i="2"/>
  <c r="F60" i="2"/>
  <c r="D58" i="2"/>
  <c r="G58" i="2"/>
  <c r="F58" i="2"/>
  <c r="E11" i="2"/>
  <c r="E14" i="2"/>
  <c r="E9" i="2"/>
  <c r="E31" i="2"/>
  <c r="E36" i="2"/>
  <c r="E56" i="2"/>
  <c r="D43" i="2"/>
  <c r="G43" i="2"/>
  <c r="F43" i="2"/>
  <c r="G39" i="2"/>
  <c r="G38" i="2"/>
  <c r="D36" i="2"/>
  <c r="G36" i="2"/>
  <c r="F39" i="2"/>
  <c r="F38" i="2"/>
  <c r="F36" i="2"/>
  <c r="D21" i="2"/>
  <c r="G21" i="2"/>
  <c r="D22" i="2"/>
  <c r="G22" i="2"/>
  <c r="G23" i="2"/>
  <c r="D24" i="2"/>
  <c r="G24" i="2"/>
  <c r="G25" i="2"/>
  <c r="D26" i="2"/>
  <c r="G26" i="2"/>
  <c r="G27" i="2"/>
  <c r="D28" i="2"/>
  <c r="G28" i="2"/>
  <c r="F21" i="2"/>
  <c r="F22" i="2"/>
  <c r="F23" i="2"/>
  <c r="F24" i="2"/>
  <c r="F25" i="2"/>
  <c r="F26" i="2"/>
  <c r="F27" i="2"/>
  <c r="F28" i="2"/>
  <c r="D20" i="2"/>
  <c r="D18" i="2"/>
  <c r="G18" i="2"/>
  <c r="F18" i="2"/>
  <c r="G20" i="2"/>
  <c r="F20" i="2"/>
  <c r="G12" i="2"/>
  <c r="G13" i="2"/>
  <c r="D14" i="2"/>
  <c r="G14" i="2"/>
  <c r="G15" i="2"/>
  <c r="G16" i="2"/>
  <c r="D11" i="2"/>
  <c r="G11" i="2"/>
  <c r="F12" i="2"/>
  <c r="F13" i="2"/>
  <c r="F14" i="2"/>
  <c r="F15" i="2"/>
  <c r="F16" i="2"/>
  <c r="F11" i="2"/>
  <c r="D9" i="2"/>
  <c r="G9" i="2"/>
  <c r="F9" i="2"/>
  <c r="D41" i="2"/>
  <c r="D31" i="2"/>
  <c r="D56" i="2"/>
  <c r="D7" i="2"/>
  <c r="G7" i="2"/>
  <c r="F7" i="2"/>
  <c r="E75" i="2"/>
  <c r="E79" i="2"/>
  <c r="F7" i="3"/>
  <c r="E8" i="3"/>
  <c r="D8" i="3"/>
  <c r="F8" i="3"/>
  <c r="F9" i="3"/>
  <c r="F10" i="3"/>
  <c r="E11" i="3"/>
  <c r="D11" i="3"/>
  <c r="F11" i="3"/>
  <c r="F12" i="3"/>
  <c r="E13" i="3"/>
  <c r="D13" i="3"/>
  <c r="F13" i="3"/>
  <c r="F14" i="3"/>
  <c r="F15" i="3"/>
  <c r="F16" i="3"/>
  <c r="E19" i="3"/>
  <c r="E38" i="3"/>
  <c r="E29" i="3"/>
  <c r="E42" i="3"/>
  <c r="E21" i="3"/>
  <c r="E44" i="3"/>
  <c r="E17" i="3"/>
  <c r="D19" i="3"/>
  <c r="D38" i="3"/>
  <c r="D29" i="3"/>
  <c r="D42" i="3"/>
  <c r="D21" i="3"/>
  <c r="D44" i="3"/>
  <c r="D17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E49" i="3"/>
  <c r="E53" i="3"/>
  <c r="E47" i="3"/>
  <c r="D49" i="3"/>
  <c r="D53" i="3"/>
  <c r="D47" i="3"/>
  <c r="F47" i="3"/>
  <c r="F48" i="3"/>
  <c r="F49" i="3"/>
  <c r="F50" i="3"/>
  <c r="F51" i="3"/>
  <c r="F52" i="3"/>
  <c r="F53" i="3"/>
  <c r="F54" i="3"/>
  <c r="F55" i="3"/>
  <c r="F56" i="3"/>
  <c r="E59" i="3"/>
  <c r="E57" i="3"/>
  <c r="D59" i="3"/>
  <c r="D57" i="3"/>
  <c r="F57" i="3"/>
  <c r="F58" i="3"/>
  <c r="F59" i="3"/>
  <c r="F60" i="3"/>
  <c r="F61" i="3"/>
  <c r="F62" i="3"/>
  <c r="F63" i="3"/>
  <c r="E6" i="3"/>
  <c r="E64" i="3"/>
  <c r="D6" i="3"/>
  <c r="D64" i="3"/>
  <c r="F64" i="3"/>
  <c r="F6" i="3"/>
  <c r="G190" i="1"/>
  <c r="G175" i="1"/>
  <c r="E119" i="1"/>
  <c r="E102" i="1"/>
  <c r="E129" i="1"/>
  <c r="E90" i="1"/>
  <c r="E82" i="1"/>
  <c r="E70" i="1"/>
  <c r="E66" i="1"/>
  <c r="E98" i="1"/>
  <c r="E134" i="1"/>
  <c r="E138" i="1"/>
  <c r="E133" i="1"/>
  <c r="E141" i="1"/>
  <c r="E241" i="1"/>
  <c r="E247" i="1"/>
  <c r="G186" i="1"/>
  <c r="G184" i="1"/>
  <c r="G188" i="1"/>
  <c r="G185" i="1"/>
  <c r="G187" i="1"/>
  <c r="G189" i="1"/>
  <c r="G191" i="1"/>
  <c r="G183" i="1"/>
  <c r="G182" i="1"/>
  <c r="F182" i="1"/>
  <c r="E34" i="1"/>
  <c r="G18" i="1"/>
  <c r="G15" i="1"/>
  <c r="G8" i="1"/>
  <c r="G10" i="1"/>
  <c r="G12" i="1"/>
  <c r="G7" i="1"/>
  <c r="G105" i="1"/>
  <c r="G104" i="1"/>
  <c r="G237" i="1"/>
  <c r="G234" i="1"/>
  <c r="G233" i="1"/>
  <c r="G231" i="1"/>
  <c r="G229" i="1"/>
  <c r="G223" i="1"/>
  <c r="G222" i="1"/>
  <c r="G225" i="1"/>
  <c r="G224" i="1"/>
  <c r="G232" i="1"/>
  <c r="G236" i="1"/>
  <c r="G228" i="1"/>
  <c r="G235" i="1"/>
  <c r="G238" i="1"/>
  <c r="G221" i="1"/>
  <c r="G220" i="1"/>
  <c r="G201" i="1"/>
  <c r="G202" i="1"/>
  <c r="G203" i="1"/>
  <c r="G205" i="1"/>
  <c r="G204" i="1"/>
  <c r="G206" i="1"/>
  <c r="G207" i="1"/>
  <c r="G200" i="1"/>
  <c r="G208" i="1"/>
  <c r="G210" i="1"/>
  <c r="G211" i="1"/>
  <c r="G212" i="1"/>
  <c r="G213" i="1"/>
  <c r="G214" i="1"/>
  <c r="G215" i="1"/>
  <c r="G216" i="1"/>
  <c r="G217" i="1"/>
  <c r="G218" i="1"/>
  <c r="G209" i="1"/>
  <c r="G219" i="1"/>
  <c r="G199" i="1"/>
  <c r="G193" i="1"/>
  <c r="G192" i="1"/>
  <c r="G156" i="1"/>
  <c r="G157" i="1"/>
  <c r="G164" i="1"/>
  <c r="G166" i="1"/>
  <c r="G167" i="1"/>
  <c r="G168" i="1"/>
  <c r="G169" i="1"/>
  <c r="G170" i="1"/>
  <c r="G176" i="1"/>
  <c r="G155" i="1"/>
  <c r="G158" i="1"/>
  <c r="G159" i="1"/>
  <c r="G160" i="1"/>
  <c r="G161" i="1"/>
  <c r="G162" i="1"/>
  <c r="G163" i="1"/>
  <c r="G165" i="1"/>
  <c r="G171" i="1"/>
  <c r="G172" i="1"/>
  <c r="G173" i="1"/>
  <c r="G174" i="1"/>
  <c r="G154" i="1"/>
  <c r="G153" i="1"/>
  <c r="G148" i="1"/>
  <c r="G149" i="1"/>
  <c r="G147" i="1"/>
  <c r="G152" i="1"/>
  <c r="G151" i="1"/>
  <c r="G150" i="1"/>
  <c r="G128" i="1"/>
  <c r="G122" i="1"/>
  <c r="G123" i="1"/>
  <c r="G124" i="1"/>
  <c r="G125" i="1"/>
  <c r="G126" i="1"/>
  <c r="G121" i="1"/>
  <c r="G108" i="1"/>
  <c r="G109" i="1"/>
  <c r="G110" i="1"/>
  <c r="G111" i="1"/>
  <c r="G112" i="1"/>
  <c r="G113" i="1"/>
  <c r="G114" i="1"/>
  <c r="G115" i="1"/>
  <c r="G116" i="1"/>
  <c r="G117" i="1"/>
  <c r="G118" i="1"/>
  <c r="G107" i="1"/>
  <c r="G97" i="1"/>
  <c r="G93" i="1"/>
  <c r="G94" i="1"/>
  <c r="G95" i="1"/>
  <c r="G92" i="1"/>
  <c r="G89" i="1"/>
  <c r="G88" i="1"/>
  <c r="G85" i="1"/>
  <c r="G86" i="1"/>
  <c r="G84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50" i="1"/>
  <c r="G47" i="1"/>
  <c r="G48" i="1"/>
  <c r="G46" i="1"/>
  <c r="G37" i="1"/>
  <c r="G38" i="1"/>
  <c r="G39" i="1"/>
  <c r="G40" i="1"/>
  <c r="G41" i="1"/>
  <c r="G42" i="1"/>
  <c r="G43" i="1"/>
  <c r="G44" i="1"/>
  <c r="G36" i="1"/>
  <c r="G9" i="1"/>
  <c r="G11" i="1"/>
  <c r="G13" i="1"/>
  <c r="G14" i="1"/>
  <c r="G16" i="1"/>
  <c r="G17" i="1"/>
  <c r="G19" i="1"/>
  <c r="G20" i="1"/>
  <c r="G21" i="1"/>
  <c r="G22" i="1"/>
  <c r="G23" i="1"/>
  <c r="G24" i="1"/>
  <c r="G25" i="1"/>
  <c r="G26" i="1"/>
  <c r="G27" i="1"/>
  <c r="G28" i="1"/>
  <c r="E15" i="6"/>
  <c r="D66" i="2"/>
  <c r="D75" i="2"/>
  <c r="D79" i="2"/>
  <c r="D64" i="2"/>
  <c r="D84" i="2"/>
  <c r="G84" i="2"/>
  <c r="G79" i="2"/>
  <c r="G75" i="2"/>
  <c r="G66" i="2"/>
  <c r="G41" i="2"/>
  <c r="G53" i="3"/>
  <c r="G47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19" i="3"/>
  <c r="G17" i="3"/>
  <c r="G9" i="3"/>
  <c r="G10" i="3"/>
  <c r="G11" i="3"/>
  <c r="G12" i="3"/>
  <c r="G13" i="3"/>
  <c r="G14" i="3"/>
  <c r="G15" i="3"/>
  <c r="G8" i="3"/>
  <c r="G6" i="3"/>
  <c r="D44" i="4"/>
  <c r="G44" i="4"/>
  <c r="D42" i="4"/>
  <c r="G42" i="4"/>
  <c r="G51" i="3"/>
  <c r="G55" i="3"/>
  <c r="G60" i="3"/>
  <c r="G61" i="3"/>
  <c r="G33" i="2"/>
  <c r="G34" i="2"/>
  <c r="G82" i="2"/>
  <c r="G55" i="4"/>
  <c r="G56" i="4"/>
  <c r="G60" i="4"/>
  <c r="G61" i="4"/>
  <c r="F17" i="5"/>
  <c r="F9" i="5"/>
  <c r="E17" i="5"/>
  <c r="D17" i="5"/>
  <c r="E9" i="5"/>
  <c r="D9" i="5"/>
  <c r="D53" i="4"/>
  <c r="D58" i="4"/>
  <c r="G58" i="4"/>
  <c r="D51" i="4"/>
  <c r="G51" i="4"/>
  <c r="G53" i="4"/>
  <c r="D49" i="4"/>
  <c r="D65" i="4"/>
  <c r="G49" i="4"/>
  <c r="G65" i="4"/>
  <c r="G59" i="3"/>
  <c r="G49" i="3"/>
  <c r="G57" i="3"/>
  <c r="G64" i="3"/>
  <c r="G31" i="2"/>
</calcChain>
</file>

<file path=xl/sharedStrings.xml><?xml version="1.0" encoding="utf-8"?>
<sst xmlns="http://schemas.openxmlformats.org/spreadsheetml/2006/main" count="445" uniqueCount="371">
  <si>
    <t>РАСХОДИ И ИЗДАЦИ ПО ОРГАНИЗАЦИОНОЈ КЛАСИФИКАЦИЈИ - БУЏЕТ 2017. ГОДИНЕ</t>
  </si>
  <si>
    <t>Економски код</t>
  </si>
  <si>
    <t>ОПИС</t>
  </si>
  <si>
    <t>НАЗИВ ПОТРОШАЧКЕ ЈЕДИНИЦЕ: СКУПШТИНА ОПШТИНЕ</t>
  </si>
  <si>
    <t>Текући расходи</t>
  </si>
  <si>
    <t>Расходи по основу закупа</t>
  </si>
  <si>
    <t>закуп опреме за озвучење за заједање Скупштине и организовање других манифестација у току 2017. године</t>
  </si>
  <si>
    <t>Расходи за стручну литературу и часописе</t>
  </si>
  <si>
    <t>Расходи по основу путовања и смјештаја</t>
  </si>
  <si>
    <t>у земљи</t>
  </si>
  <si>
    <t>у иностранству</t>
  </si>
  <si>
    <t>Остали расходи</t>
  </si>
  <si>
    <t>накнаде скупштинским одборницима</t>
  </si>
  <si>
    <t>рад општинске изборне комисије</t>
  </si>
  <si>
    <t>организовање манифестација, пријема и сл.</t>
  </si>
  <si>
    <t>репрезентација у земљи</t>
  </si>
  <si>
    <t>репрезентација у иностранству</t>
  </si>
  <si>
    <t>Стручне услуге</t>
  </si>
  <si>
    <t>услуге штампања Службеног гласника општине Станари</t>
  </si>
  <si>
    <t>Издаци за набавку нефинансијске имовине</t>
  </si>
  <si>
    <t>расходи за израду медаља, плакета и сл. Приликом додјеле општинских признања</t>
  </si>
  <si>
    <t>Издаци за набавку комуникационе опреме</t>
  </si>
  <si>
    <t>опрема и озвучење за сједнице Скупштине</t>
  </si>
  <si>
    <t>УКУПНО</t>
  </si>
  <si>
    <t>НАЗИВ ПОТРОШАЧКЕ ЈЕДИНИЦЕ: ОПШТА УПРАВА</t>
  </si>
  <si>
    <t>претплата за службени гласник РС (шест лиценци)</t>
  </si>
  <si>
    <t>Расходи по основу утрошка енергије, комунални и комуникаионих услуга</t>
  </si>
  <si>
    <t>електрична енергија</t>
  </si>
  <si>
    <t>утрошка угља</t>
  </si>
  <si>
    <t>услуге водовода и канализације</t>
  </si>
  <si>
    <t>услуге одвоза смећа</t>
  </si>
  <si>
    <t>услуге обезбјеђења имовине</t>
  </si>
  <si>
    <t>остале комуналне таксе и услуге</t>
  </si>
  <si>
    <t>поштанске услуге</t>
  </si>
  <si>
    <t>материјал за одржавање чистоће</t>
  </si>
  <si>
    <t>канцеларијски материјал</t>
  </si>
  <si>
    <t>расходи за тручну литературу и часописе</t>
  </si>
  <si>
    <t>Режијски материјал</t>
  </si>
  <si>
    <t>Расходи за стручне услуге</t>
  </si>
  <si>
    <t>осигурање возила</t>
  </si>
  <si>
    <t>осигурање имовине (осим возила)</t>
  </si>
  <si>
    <t>осигурање запослених</t>
  </si>
  <si>
    <t>услуге објављивања тендера, огласа и информативних текстова</t>
  </si>
  <si>
    <t>услуге објављивања законских и подзаконских аката</t>
  </si>
  <si>
    <t>Расходи за адвокатске услуге</t>
  </si>
  <si>
    <t>Расходи за услуге нотара</t>
  </si>
  <si>
    <t>Расходи за услуге превођења</t>
  </si>
  <si>
    <t>Расходи за услуге овјере и верификације</t>
  </si>
  <si>
    <t>остале правне и административне услуге</t>
  </si>
  <si>
    <t>процјенитељске услуге</t>
  </si>
  <si>
    <t>услуге вјештачења</t>
  </si>
  <si>
    <t>савјетодавне услуге</t>
  </si>
  <si>
    <t>рјешавање по судским рјешењима</t>
  </si>
  <si>
    <t>вансудска поравнања</t>
  </si>
  <si>
    <t>помоћ породицама палих бораца, ратних војних инвалида и цивилних жртава рата и борцима</t>
  </si>
  <si>
    <t>стимулација материнства</t>
  </si>
  <si>
    <t>помоћ избјеглим и расељеним лицима</t>
  </si>
  <si>
    <t>помоћ породици, дјеци и младима</t>
  </si>
  <si>
    <t>помоћ пензионерима и незапосленим лицима</t>
  </si>
  <si>
    <t>помоћ грађанима у натури</t>
  </si>
  <si>
    <t>остале текуће дознаке на име социјалне заштите које се исплаћују из буџета општине</t>
  </si>
  <si>
    <t>текуће дознаке корисницима социјалне заштите које се исплаћују од стране установе социјалне заштите (праава која остварују корисници права соијалне заштите ,а која се дијелом финансирају из буџета, а дијелом из Министарства)</t>
  </si>
  <si>
    <t>СОЦИЈАЛНА ЗАШТИТА</t>
  </si>
  <si>
    <t>ВАТРОГАСНА ЈЕДИНИЦА</t>
  </si>
  <si>
    <t>набавка професионалне ватрогасне опреме</t>
  </si>
  <si>
    <t>бруто накнаде ван радног односа (уговори о дјелу, уговори о привременим и повременим пословима и сл)</t>
  </si>
  <si>
    <t>ЦИВИЛНА ЗАШТИТА</t>
  </si>
  <si>
    <t>набавка професионалне опреме за потребе цивилне заштите</t>
  </si>
  <si>
    <t>НАЗИВ ПОТРОШАЧКЕ ЈЕДИНИЦЕ: ОДЈЕЉЕЊЕ ЗА ФИНАНСИЈЕ И БУЏЕТ</t>
  </si>
  <si>
    <t>Расходи по основу кориштења роба и услуга</t>
  </si>
  <si>
    <t>претплата на стручни часопис Финрар (двије лиценце)</t>
  </si>
  <si>
    <t>текуће одржавање трезорских лиценци</t>
  </si>
  <si>
    <t>текуће одржавање канцеларијске опреме</t>
  </si>
  <si>
    <t>утрошак горива</t>
  </si>
  <si>
    <t>бруто накнаде за рад волонтера</t>
  </si>
  <si>
    <t>бруто накнаде за рад комисија</t>
  </si>
  <si>
    <t>бруто накнаде за рад надзорних и управних одбора</t>
  </si>
  <si>
    <t>бруто накнаде за уговоре о дјелу</t>
  </si>
  <si>
    <t>бруто накнаде за уговоре о привременим и повременим пословима</t>
  </si>
  <si>
    <t>Издаци за нефинансијску имовину</t>
  </si>
  <si>
    <t>КАПИТАЛНЕ ИНВЕСТИЦИЈЕ</t>
  </si>
  <si>
    <t>Изградња путева (асфалтирање и модернизација)</t>
  </si>
  <si>
    <t>Изградња пјешачких стаза</t>
  </si>
  <si>
    <t>Изградња и реконструкција основне школе Десанка Максимовић са подручним школама</t>
  </si>
  <si>
    <t>Изградња спортско рекреативних терена и паркова (пројекат ''Парк радости'')</t>
  </si>
  <si>
    <t>НАБАВКА ПОСТРОЈЕЊА И ОПРЕМЕ</t>
  </si>
  <si>
    <t>канцеларијски намјештај</t>
  </si>
  <si>
    <t>рачунарска опрема</t>
  </si>
  <si>
    <t>Репрезентација у земљи и иностранству</t>
  </si>
  <si>
    <t>Стручни испити запослених, едукације, курсеви и сл.</t>
  </si>
  <si>
    <t>Грантови</t>
  </si>
  <si>
    <t>Спонзорство (културне и спортске манифестације)</t>
  </si>
  <si>
    <t>*******</t>
  </si>
  <si>
    <t>БУЏЕТСКА РЕЗЕРВА</t>
  </si>
  <si>
    <t>НАЗИВ ПОТРОШАЧКЕ ЈЕДИНИЦЕ: ОДЈЕЉЕЊЕ ЗА ПРИВРЕДУ, ДРУШТВЕНЕ ДЈЕАЛТНОСТИ И ЛОКАЛНИ ЕКОНОМСКИ РАЗВОЈ</t>
  </si>
  <si>
    <t>Текући трошкови</t>
  </si>
  <si>
    <t>Субвенције</t>
  </si>
  <si>
    <t>финансирање постицаја пољопривредне производње</t>
  </si>
  <si>
    <t>финансирање запошљавања и самозапошљавања</t>
  </si>
  <si>
    <t>Дознаке на име социјалне заштите</t>
  </si>
  <si>
    <t>Стипендије ђацима, ученицима и студентима</t>
  </si>
  <si>
    <t>Расходи за финансирање услуга ЈОДП ''Противградна заштита'' Републике Српске и хидрометеорлошке службе</t>
  </si>
  <si>
    <t>Политичке партије</t>
  </si>
  <si>
    <t>Организације и удружења у области спорта</t>
  </si>
  <si>
    <t>Организације и удружења у обалсти културе и традиције</t>
  </si>
  <si>
    <t>Вјерске организације</t>
  </si>
  <si>
    <t>Финансирање изградње спомен храма у Станарима</t>
  </si>
  <si>
    <t>Остале организације и удружења грађана - невладине организације</t>
  </si>
  <si>
    <t>ОО Црвени Крст Станари</t>
  </si>
  <si>
    <t>Општинска борачка организација</t>
  </si>
  <si>
    <t>Организација породица погинулих и заробљених бораца и несталих цивила</t>
  </si>
  <si>
    <t>НАЗИВ ПОТРОШАЧКЕ ЈЕДИНИЦЕ: СЛУЖБА ЗА ПРОСТОРНО УРЕЂЕЊЕ</t>
  </si>
  <si>
    <t>геодетско - катастарске услуге</t>
  </si>
  <si>
    <t>израда елабората и студија</t>
  </si>
  <si>
    <t>остале стручне услуге</t>
  </si>
  <si>
    <t>експропријација земљишта</t>
  </si>
  <si>
    <t xml:space="preserve">НАЗИВ ПОТРОШАЧКЕ ЈЕДИНИЦЕ: Одјељење за стамбено комуналне и инспекијске послове </t>
  </si>
  <si>
    <t>санација локалних путева - клизишта</t>
  </si>
  <si>
    <t>одржавање споменика културе</t>
  </si>
  <si>
    <t>одржавање локалних путева - насипање</t>
  </si>
  <si>
    <t>услуге зимске службе</t>
  </si>
  <si>
    <t>јавна расвјета (утрошак електричне енергије)</t>
  </si>
  <si>
    <t>одвођење атмосферских падавина и других вода са јавних површина</t>
  </si>
  <si>
    <t>одржавање и модеризација објеката зкп</t>
  </si>
  <si>
    <t>Капитални грант - помоћ заједницама етажних власника</t>
  </si>
  <si>
    <t>изградња помоћних објеката у МЗ-а (код гробља и домова)</t>
  </si>
  <si>
    <t>изградња вањског освјетљења</t>
  </si>
  <si>
    <t>саобраћајни знакови</t>
  </si>
  <si>
    <t>реконструкција општинских саобраћајница под асфалтном површином (крпање рупа)</t>
  </si>
  <si>
    <t>СВЕУКУПНО</t>
  </si>
  <si>
    <t>Грант ЈЗУ Дом Здравља</t>
  </si>
  <si>
    <t>трошак за комуникационе услуге</t>
  </si>
  <si>
    <t>ватрогасно возило</t>
  </si>
  <si>
    <t>Расходи за бруто плате и накнаде</t>
  </si>
  <si>
    <t>Изградња водовода - бунареви I фаза</t>
  </si>
  <si>
    <t>Куповина и уређење земљишта за изградњу индустријске зоне</t>
  </si>
  <si>
    <t>просторни план</t>
  </si>
  <si>
    <t>услуге одржавања зелених површина (кошење траве и амброзије и уређење дивљих депонија)</t>
  </si>
  <si>
    <t>чишћење јавних површина (тротоари, путеви, наноси блата)</t>
  </si>
  <si>
    <t>дјелатност зоо хигијене (пси луталице и друге животњске штеточине)</t>
  </si>
  <si>
    <t>Грант - финансирање рада мјесних заједница</t>
  </si>
  <si>
    <t>Удружење логораша</t>
  </si>
  <si>
    <t>остали пројекти</t>
  </si>
  <si>
    <t>ТЕКУЋИ РАСХОДИ</t>
  </si>
  <si>
    <t>РАСХОДИ ЗА ЛИЧНА ПРИМАЊА</t>
  </si>
  <si>
    <t>Расходи за бруто плате</t>
  </si>
  <si>
    <t>нето плата</t>
  </si>
  <si>
    <t>порези и доприноси</t>
  </si>
  <si>
    <t>Бруто накнаде трошкова</t>
  </si>
  <si>
    <t>нето накнаде</t>
  </si>
  <si>
    <t>порези и доприноси на накнаде</t>
  </si>
  <si>
    <t>РАСХОДИ ПО ОСНОВУ КОРИШТЕЊЕ РОБА И УСЛУГА</t>
  </si>
  <si>
    <t>Расходи по основу утрошка енергије, комуналних,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</si>
  <si>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</si>
  <si>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</si>
  <si>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</si>
  <si>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за услуге одржавања јавних површина</t>
  </si>
  <si>
    <t>РАСХОДИ ФИНАНСИРАЊА И ДРУГИ ФИНАНСИЈСКИ ТРОШКОВИ</t>
  </si>
  <si>
    <t>Расходи по основу камата на примљене зајмове у земљи</t>
  </si>
  <si>
    <t>Расходи по основу затезних камата</t>
  </si>
  <si>
    <t>СУБВЕНЦИЈЕ</t>
  </si>
  <si>
    <t>Субвенције у области пољопривреде</t>
  </si>
  <si>
    <t>Субвенције за запошљавање и самозапошљавање</t>
  </si>
  <si>
    <t xml:space="preserve">ГРАНТОВИ </t>
  </si>
  <si>
    <t>Грантови у земљи</t>
  </si>
  <si>
    <t>финансирање невладиних организација</t>
  </si>
  <si>
    <t>финансирање вјерских организација</t>
  </si>
  <si>
    <t>финансирање цивилне заштите</t>
  </si>
  <si>
    <t>финансирање општинске борачке организације</t>
  </si>
  <si>
    <t>финансирање организације породица палих бораца, РВИ и цивилних жртава рата</t>
  </si>
  <si>
    <t>финансирање синдикалне организације</t>
  </si>
  <si>
    <t>развој туризма</t>
  </si>
  <si>
    <t>финансирање хуманитарних организација -- ОО ЦК</t>
  </si>
  <si>
    <t>финанасирање организација у области културе</t>
  </si>
  <si>
    <t>финансирање организација у области спорта</t>
  </si>
  <si>
    <t>капитални грантови</t>
  </si>
  <si>
    <t>ДОЗНАКЕ НА ИМЕ СОЦИЈАНЕ ЗАШТИТЕ</t>
  </si>
  <si>
    <t xml:space="preserve">Дознаке грађанима које се исплаћују из буџета општине </t>
  </si>
  <si>
    <t>*****</t>
  </si>
  <si>
    <t>ИЗДАЦИ ЗА НЕФИНАНСИЈСКУ ИМОВИНУ</t>
  </si>
  <si>
    <t>ИЗДАЦИ ЗА НЕПРОИЗВЕДЕНУ СТАЛНУ ИМОВИНУ</t>
  </si>
  <si>
    <t>Издаци за изградњу и прибављање зграда и објеката</t>
  </si>
  <si>
    <t>Издаци за инвестиционо одржавање реконструкцију и адаптацију зграда и објеката</t>
  </si>
  <si>
    <t>Издаци за набавку постројења и опреме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</si>
  <si>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</si>
  <si>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</si>
  <si>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</si>
  <si>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ПРОИЗВЕДЕНУ СТАЛНУ ИМОВИНУ</t>
  </si>
  <si>
    <t>Издаци за прибављање земљишта</t>
  </si>
  <si>
    <t>ИЗДАЦИ ЗА ЗАЛИХЕ МАТЕРИЈАЛА, РОБЕ, СИТНОГ ИНВ. И СЛ.</t>
  </si>
  <si>
    <t>Ситан инвентар, ауто гуме, унифоме и сл.</t>
  </si>
  <si>
    <t>Ауто гуме, одјећа, обућа и остали ситан инвентар</t>
  </si>
  <si>
    <t>Обука кадрова</t>
  </si>
  <si>
    <t>Бруто плата</t>
  </si>
  <si>
    <t>Бруто накнаде плата и осталих личних примања запослених</t>
  </si>
  <si>
    <t>ПОРЕСКИ ПРИХОДИ</t>
  </si>
  <si>
    <t>Порези на лична примања и приходе од самосталне дјелатности</t>
  </si>
  <si>
    <t>Порез на приходе од самосталне дјелатности</t>
  </si>
  <si>
    <t>Порез на лична примања</t>
  </si>
  <si>
    <t>Порез на имовину</t>
  </si>
  <si>
    <t>Порез на непокретности</t>
  </si>
  <si>
    <t>Индиректни порези</t>
  </si>
  <si>
    <t>Индиректни порези дозначени од Управе за индиректно опорезивање</t>
  </si>
  <si>
    <t>Остали порески приходи</t>
  </si>
  <si>
    <t>НЕПОРЕСКИ ПРИХОДИ</t>
  </si>
  <si>
    <t>Приходи од имовине</t>
  </si>
  <si>
    <t>Приходи од давања у закуп пословних објеката</t>
  </si>
  <si>
    <t>Накнаде, таксе и приходи од пружања јавних услуга</t>
  </si>
  <si>
    <t>Административне општинске таксе</t>
  </si>
  <si>
    <t>Комуналне накнаде и таксе</t>
  </si>
  <si>
    <t xml:space="preserve">Комунална такса на фирму </t>
  </si>
  <si>
    <t>Комунална такса на држање животиња</t>
  </si>
  <si>
    <t>Комунална такса за кориштење простора на јавним површинама</t>
  </si>
  <si>
    <t>Комнална такса за кориштење рекламних паноа</t>
  </si>
  <si>
    <t>Боравишна такса</t>
  </si>
  <si>
    <t>Накнаде по разним основама</t>
  </si>
  <si>
    <t>Накнада за уређење грађевинског земљишта</t>
  </si>
  <si>
    <t>Накнада за кориштење грађевинског земљишта</t>
  </si>
  <si>
    <t>Накнада за воде за индустријске процесе укључујући и термоелектране</t>
  </si>
  <si>
    <t>Накнаде за промјену намјене пољопривредног земљишта</t>
  </si>
  <si>
    <t>Накнада за шуме</t>
  </si>
  <si>
    <t>Накнада за воде</t>
  </si>
  <si>
    <t>Накнада за кориштење комуналних добара</t>
  </si>
  <si>
    <t>Средства за финансирање посебних мјера заштите од пожара</t>
  </si>
  <si>
    <t>Накнада за кориштење природних ресурса у сврху производње електричне енергије</t>
  </si>
  <si>
    <t>Накнада за извађени материјал из водотокова</t>
  </si>
  <si>
    <t>Накнда за кориштење минералних сировина</t>
  </si>
  <si>
    <t>Приходи од пружања јавних услуга</t>
  </si>
  <si>
    <t>Приходи општинских органа управе</t>
  </si>
  <si>
    <t>Новчане казне</t>
  </si>
  <si>
    <t xml:space="preserve">Општинске новчане казне </t>
  </si>
  <si>
    <t>ГРАНТОВИ И ТРАНСФЕРИ</t>
  </si>
  <si>
    <t>ГРАНТОВИ</t>
  </si>
  <si>
    <t>ТРАНСФЕРИ</t>
  </si>
  <si>
    <t>Трансфер Министарства здравља и социјалне заштите за финансирање обавезних права штићеника социјалне заштите</t>
  </si>
  <si>
    <t>ПРИМИЦИ ЗА НЕФИНАНСИЈСКУ ИМОВИНУ</t>
  </si>
  <si>
    <t>Примициц за непроизведену сталну имовину</t>
  </si>
  <si>
    <t>Примици за градско грађевинско земљиште</t>
  </si>
  <si>
    <t>УКУПНО БУЏЕТСКИ ПРИХОДИ</t>
  </si>
  <si>
    <t>Концесиона накнада од продаје електричне енергије</t>
  </si>
  <si>
    <t>Грантови за подршку пројектима</t>
  </si>
  <si>
    <t>БУЏЕТСКИ ПРИХОДИ</t>
  </si>
  <si>
    <t>Остали непорески приходи</t>
  </si>
  <si>
    <t>БУЏЕТСКИ РАСХОДИ</t>
  </si>
  <si>
    <t>Расходи за лична примања</t>
  </si>
  <si>
    <t xml:space="preserve">Расходи финансирања и други финансијски трошкови </t>
  </si>
  <si>
    <t>******</t>
  </si>
  <si>
    <t>БУЏЕТСКА  РЕЗЕРВА</t>
  </si>
  <si>
    <t>БРУТО БУЏЕТСКИ СУФИЦИТ/ДЕФИЦИТ</t>
  </si>
  <si>
    <t>НЕТО ИЗДАЦИ ЗА НЕФИНАНСИЈСКУ ИМОВИНУ</t>
  </si>
  <si>
    <t>Примици за нефинансијску имовину</t>
  </si>
  <si>
    <t>Издаци за нефинансијску имовини</t>
  </si>
  <si>
    <t>БУЏЕТСКИ СУФИЦИТ/ДЕФИЦИТ</t>
  </si>
  <si>
    <t>НЕТО ФИНАНСИРАЊЕ</t>
  </si>
  <si>
    <t>НЕТО ПРИМИЦИ ОД ФИНАНСИЈСКЕ ИМОВИНЕ</t>
  </si>
  <si>
    <t>Примици од финансијске имовине</t>
  </si>
  <si>
    <t>Издаци за финансијску имовину</t>
  </si>
  <si>
    <t>НЕТО ЗАДУЖИВАЊЕ</t>
  </si>
  <si>
    <t>Примици од задуживања</t>
  </si>
  <si>
    <t>Издаци за отплату дугова</t>
  </si>
  <si>
    <t>РАЗЛИКА У ФИНАНСИРАЊУ</t>
  </si>
  <si>
    <t>ФИНАНСИРАЊЕ</t>
  </si>
  <si>
    <t>НЕТО ПРИМИЦИ ОД ФИНАНСИЈСКЕ ИМОВИНЕ И ЗАДУЖИВАЊА</t>
  </si>
  <si>
    <t>ПРИМИЦИ ОД ФИНАНСИЈСКЕ ИМОВИНЕ</t>
  </si>
  <si>
    <t>Примици од наплате датих зајмова</t>
  </si>
  <si>
    <t>ИЗДАЦИ ЗА ФИНАНСИЈСКУ ИМОВИНУ</t>
  </si>
  <si>
    <t>Издаци за дате зајмове</t>
  </si>
  <si>
    <t>ПРИМИЦИ ОД ЗАДУЖИВАЊА</t>
  </si>
  <si>
    <t>Примици од узетих зајмови</t>
  </si>
  <si>
    <t>ИЗДАЦИ ЗА ОТПЛАТУ ДУГОВА</t>
  </si>
  <si>
    <t>Издаци за отплату обавеза из ранијих периода</t>
  </si>
  <si>
    <r>
      <rPr>
        <b/>
        <sz val="8"/>
        <color indexed="8"/>
        <rFont val="Arial"/>
        <family val="2"/>
      </rPr>
      <t>О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П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И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С</t>
    </r>
  </si>
  <si>
    <t>O1</t>
  </si>
  <si>
    <t>ОПШТЕ ЈАВНЕ УСЛУГЕ</t>
  </si>
  <si>
    <t>O2</t>
  </si>
  <si>
    <t>ОДБРАНА</t>
  </si>
  <si>
    <t>O3</t>
  </si>
  <si>
    <t>ЈАВНИ РЕД И СИГУРНОСТ</t>
  </si>
  <si>
    <t>O4</t>
  </si>
  <si>
    <t>ЕКОНОМСКИ ПОСЛОВИ</t>
  </si>
  <si>
    <t>ЗАШТИТА ЖИВОТНЕ СРЕДИНЕ</t>
  </si>
  <si>
    <t>O6</t>
  </si>
  <si>
    <t>СТАМБЕНИ И ЗАЈЕДНИЧКИ ПОСЛОВИ</t>
  </si>
  <si>
    <t>О7</t>
  </si>
  <si>
    <t>ЗДРАВСТВО</t>
  </si>
  <si>
    <t>О8</t>
  </si>
  <si>
    <t>РЕКРЕАЦИЈА , КУЛТУРА И РЕЛИГИЈА</t>
  </si>
  <si>
    <t>О9</t>
  </si>
  <si>
    <t>ОБРАЗОВАЊЕ</t>
  </si>
  <si>
    <t>СВЕГА БУЏЕТСКИ РАСХОДИ - БУЏЕТСКА ПОТРОШЊА</t>
  </si>
  <si>
    <t>Грант ЈУ Спортско-туристичка организација</t>
  </si>
  <si>
    <t>Грант ЈКП Екосфера Станари</t>
  </si>
  <si>
    <t>Грант ЈУ Центар за културу</t>
  </si>
  <si>
    <t>Расходи по основу посебних намјена</t>
  </si>
  <si>
    <t>Број потрошачке јединице: 0138110</t>
  </si>
  <si>
    <t>Број потрошачке јединице: 0138130</t>
  </si>
  <si>
    <t>Број потрошачке јединице: 0138140</t>
  </si>
  <si>
    <t>Број потрошачке јединице: 0138150</t>
  </si>
  <si>
    <t>Број потрошачке јединице: 0138170</t>
  </si>
  <si>
    <t>Број потрошачке јединице: 0138160</t>
  </si>
  <si>
    <t xml:space="preserve">закуп пословног објекта </t>
  </si>
  <si>
    <t xml:space="preserve">набавка возила </t>
  </si>
  <si>
    <t xml:space="preserve">пројектна документација - адинистративно културни центар </t>
  </si>
  <si>
    <t>расходи за текуће одржавање зграда општине Станари</t>
  </si>
  <si>
    <t>Индекс (5/3)*100</t>
  </si>
  <si>
    <t>реконструкција и одржавање спортско-рекреативних полигона</t>
  </si>
  <si>
    <t>одржавање јавних површина</t>
  </si>
  <si>
    <t>Послови безбједности саобраћаја</t>
  </si>
  <si>
    <t>помоћ при заснивању породице</t>
  </si>
  <si>
    <t>Грант - Општинска развојна агенција</t>
  </si>
  <si>
    <t>Приједлог буџета за 2017</t>
  </si>
  <si>
    <t>Приједлог буџета за 2017. годину</t>
  </si>
  <si>
    <t>општинске свечаности, медијске презентације,информисања</t>
  </si>
  <si>
    <t>израда пројектне документације за водовод</t>
  </si>
  <si>
    <t>СД Рудар Станари</t>
  </si>
  <si>
    <t>НАЗИВ ПОТРОШАЧКЕ ЈЕДИНИЦЕ: НАЧЕЛНИК ОПШТИНЕ</t>
  </si>
  <si>
    <t>Број потрошачке јединице: 0138120</t>
  </si>
  <si>
    <t>остале непоменути расходи</t>
  </si>
  <si>
    <t>РАСПОРЕЂИВАЊЕ СУФИЦИТА ИЗ 2016</t>
  </si>
  <si>
    <t>услуге штампања, графичке обраде и дизајна</t>
  </si>
  <si>
    <t>Расходи по судским рјешењима</t>
  </si>
  <si>
    <t>услуге финансијског посредовања, исплата поштама, штампања и сл.</t>
  </si>
  <si>
    <t>остали расходи</t>
  </si>
  <si>
    <t>трезорске лиценце</t>
  </si>
  <si>
    <t>остало текуће одржавање</t>
  </si>
  <si>
    <t>Куповина земље за изградњу улице Црква Станари - Пијаца Станри</t>
  </si>
  <si>
    <t>Израда интегрисане Стратегије развоја општине Станари за период 2017-2027</t>
  </si>
  <si>
    <t>Остали грантови</t>
  </si>
  <si>
    <t>рачунарска мрежна опрема</t>
  </si>
  <si>
    <t>Интерни попис за општину Станари</t>
  </si>
  <si>
    <t>Удружење пензионера општине Станари</t>
  </si>
  <si>
    <t>Разлика (4-3)</t>
  </si>
  <si>
    <t>НАПОМЕНЕ</t>
  </si>
  <si>
    <t>измјена у буџету због промјена у рачуноводственим политикама</t>
  </si>
  <si>
    <t>средства пребачена на грант удуржењу пензионера</t>
  </si>
  <si>
    <t>Програми и лиценце за рад писарнице, рад система за контролу улаза и излаза и  сл</t>
  </si>
  <si>
    <t>по тендеру и децембра у уговору дефинисано плаћање у 2017. години</t>
  </si>
  <si>
    <t>рачунарски програми (MS Office, Windows, Kaspersky, Adobe)</t>
  </si>
  <si>
    <t>настали расходи због пресељења дијела ОУ у другу зграду као и због заштите мреже на двије локације</t>
  </si>
  <si>
    <t>средства пребачена са социјалне заштите која су била намјењена пензионерима и незапосленим лицима</t>
  </si>
  <si>
    <t xml:space="preserve">Остали расходи </t>
  </si>
  <si>
    <t>Одржавање и заштита животне средине</t>
  </si>
  <si>
    <t>Текуће одржавање</t>
  </si>
  <si>
    <t xml:space="preserve">УКУПНО </t>
  </si>
  <si>
    <t>услуге дератизације и дезинсекције</t>
  </si>
  <si>
    <t>Грант Синдикалној организацији</t>
  </si>
  <si>
    <t>пројекат за изградњу рециклажног дворишта</t>
  </si>
  <si>
    <t>БУЏЕТСКИ ПРИХОДИ И ПРИМИЦИ ЗА НЕФИНАНСИЈСКУ ИМОВИНУ - РЕБАЛАНС БУЏЕТА ОПШТИНЕ СТАНАРИ ЗА 2017. ГОДИНУ</t>
  </si>
  <si>
    <t>Индекс (4/3)*100</t>
  </si>
  <si>
    <t xml:space="preserve">БУЏЕТСКИ СУФИЦИТ ИЗ 2016. ГОДИНЕ </t>
  </si>
  <si>
    <t>БУЏЕТСКИ РАСХОДИ И ИЗДАЦИ ЗА НЕФИНАНСИЈСКУ ИМОВИНУ - РЕБАЛАНС БУЏЕТА ОПШТИНЕ СТАНАРИ ЗА 2017. ГОДИНУ</t>
  </si>
  <si>
    <t>РАСХОДИ ПО СУДСКИМ РЈЕШЕЊИМА</t>
  </si>
  <si>
    <t>Изградња вишенамјенског друштвеног објекта</t>
  </si>
  <si>
    <t>ТАБЕЛА ФИНАНСИРАЊА - РЕБАЛАНС БУЏЕТА ЗА 2017. ГОДИНУ</t>
  </si>
  <si>
    <t>Буџет за 2017. годину</t>
  </si>
  <si>
    <t>Разлика</t>
  </si>
  <si>
    <t>ФУНКЦИОНАЛНА КЛАСИФИКАЦИЈА РАСХОДА -РЕБАЛАНС БУЏЕТА ЗА 2017. ГОДИНУ</t>
  </si>
  <si>
    <t>РЕБАЛАНС БУЏЕТА ОПШТИНЕ СТАНАРИ ЗА 2017. ГОДИНУ - ОПШТИ ДИО</t>
  </si>
  <si>
    <t>РАСПОРЕЂИВАЊЕ БУЏЕТСКОГ СУФИЦИТА</t>
  </si>
  <si>
    <t xml:space="preserve"> </t>
  </si>
  <si>
    <t>Изградња административног центра</t>
  </si>
  <si>
    <t>Изградњ мостова - заштита од поплава</t>
  </si>
  <si>
    <t>Адаптација домова у МЗ-а</t>
  </si>
  <si>
    <t>Уређење ужег центра Станара,уређење корита Остружње - припремни радови, пјешачка стаза</t>
  </si>
  <si>
    <t xml:space="preserve">Изградња спортког полигона </t>
  </si>
  <si>
    <t>Грант - помоћ у функционисању ЈУ ОШ Десанка Максимовић</t>
  </si>
  <si>
    <t>Изградња рециклажног дворишта</t>
  </si>
  <si>
    <t>ГРАНТ ФОНДА ЗА ЗАШТИТУ ЖИВОТНЕ СРЕДИНЕ И АГЕНЦИЈЕ ЗА САОБАЋАЈ</t>
  </si>
  <si>
    <t>Приједлог ребаланса буџета општине за 2017. годину</t>
  </si>
  <si>
    <t>Приједлог ребаланса буџета за 2017. годину</t>
  </si>
  <si>
    <t>Приједлог ребаланса за 2017.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</si>
</sst>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_-* #,##0.00\ _Д_и_н_._-;\-* #,##0.00\ _Д_и_н_._-;_-* &quot;-&quot;??\ _Д_и_н_._-;_-@_-"/>
    <numFmt numFmtId="166" formatCode="_-* #,##0.00\ _k_n_-;\-* #,##0.00\ _k_n_-;_-* &quot;-&quot;??\ _k_n_-;_-@_-"/>
  </numFmts>
  <fonts count="6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b/>
      <i/>
      <sz val="11"/>
      <color indexed="8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b/>
      <i/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1"/>
      <color rgb="FF000000"/>
      <name val="Cambria"/>
      <family val="1"/>
      <charset val="238"/>
      <scheme val="major"/>
    </font>
    <font>
      <b/>
      <i/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1"/>
      <color theme="0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1"/>
      <name val="Cambria"/>
      <family val="1"/>
      <charset val="238"/>
      <scheme val="major"/>
    </font>
    <font>
      <i/>
      <sz val="10"/>
      <color theme="1"/>
      <name val="Cambria"/>
      <family val="1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0"/>
      <color rgb="FFFF0000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b/>
      <sz val="10"/>
      <color rgb="FFFF0000"/>
      <name val="Cambria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14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7" fillId="10" borderId="0" applyNumberFormat="0" applyBorder="0" applyAlignment="0" applyProtection="0"/>
    <xf numFmtId="0" fontId="8" fillId="27" borderId="16" applyNumberFormat="0" applyAlignment="0" applyProtection="0"/>
    <xf numFmtId="0" fontId="9" fillId="28" borderId="17" applyNumberFormat="0" applyAlignment="0" applyProtection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15" fillId="17" borderId="16" applyNumberFormat="0" applyAlignment="0" applyProtection="0"/>
    <xf numFmtId="0" fontId="16" fillId="0" borderId="21" applyNumberFormat="0" applyFill="0" applyAlignment="0" applyProtection="0"/>
    <xf numFmtId="0" fontId="17" fillId="29" borderId="0" applyNumberFormat="0" applyBorder="0" applyAlignment="0" applyProtection="0"/>
    <xf numFmtId="0" fontId="1" fillId="30" borderId="22" applyNumberFormat="0" applyFont="0" applyAlignment="0" applyProtection="0"/>
    <xf numFmtId="0" fontId="18" fillId="27" borderId="23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35" fillId="33" borderId="25" applyNumberFormat="0" applyAlignment="0" applyProtection="0"/>
  </cellStyleXfs>
  <cellXfs count="345">
    <xf numFmtId="0" fontId="0" fillId="0" borderId="0" xfId="0"/>
    <xf numFmtId="0" fontId="21" fillId="0" borderId="0" xfId="0" applyFont="1"/>
    <xf numFmtId="164" fontId="21" fillId="0" borderId="0" xfId="0" applyNumberFormat="1" applyFont="1"/>
    <xf numFmtId="0" fontId="22" fillId="3" borderId="5" xfId="0" applyFont="1" applyFill="1" applyBorder="1" applyAlignment="1">
      <alignment horizontal="center" vertical="center"/>
    </xf>
    <xf numFmtId="164" fontId="22" fillId="3" borderId="9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164" fontId="23" fillId="5" borderId="11" xfId="0" applyNumberFormat="1" applyFont="1" applyFill="1" applyBorder="1" applyAlignment="1">
      <alignment horizontal="center" vertical="center"/>
    </xf>
    <xf numFmtId="0" fontId="21" fillId="0" borderId="12" xfId="0" applyFont="1" applyBorder="1"/>
    <xf numFmtId="0" fontId="21" fillId="0" borderId="1" xfId="0" applyFont="1" applyBorder="1"/>
    <xf numFmtId="0" fontId="23" fillId="0" borderId="1" xfId="0" applyFont="1" applyBorder="1" applyAlignment="1">
      <alignment horizontal="left" vertical="center"/>
    </xf>
    <xf numFmtId="164" fontId="21" fillId="0" borderId="11" xfId="0" applyNumberFormat="1" applyFont="1" applyBorder="1"/>
    <xf numFmtId="0" fontId="23" fillId="7" borderId="12" xfId="0" applyFont="1" applyFill="1" applyBorder="1" applyAlignment="1">
      <alignment horizontal="left" vertical="center"/>
    </xf>
    <xf numFmtId="0" fontId="23" fillId="7" borderId="1" xfId="0" applyFont="1" applyFill="1" applyBorder="1"/>
    <xf numFmtId="164" fontId="23" fillId="7" borderId="11" xfId="0" applyNumberFormat="1" applyFont="1" applyFill="1" applyBorder="1"/>
    <xf numFmtId="0" fontId="23" fillId="6" borderId="12" xfId="0" applyFont="1" applyFill="1" applyBorder="1" applyAlignment="1">
      <alignment horizontal="center" vertical="center"/>
    </xf>
    <xf numFmtId="0" fontId="23" fillId="6" borderId="1" xfId="0" applyFont="1" applyFill="1" applyBorder="1"/>
    <xf numFmtId="0" fontId="21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3" fillId="0" borderId="0" xfId="0" applyFont="1"/>
    <xf numFmtId="0" fontId="21" fillId="0" borderId="1" xfId="0" applyFont="1" applyFill="1" applyBorder="1"/>
    <xf numFmtId="0" fontId="21" fillId="0" borderId="1" xfId="0" applyFont="1" applyFill="1" applyBorder="1" applyAlignment="1">
      <alignment wrapText="1"/>
    </xf>
    <xf numFmtId="0" fontId="21" fillId="0" borderId="0" xfId="0" applyFont="1" applyBorder="1"/>
    <xf numFmtId="164" fontId="21" fillId="0" borderId="0" xfId="0" applyNumberFormat="1" applyFont="1" applyBorder="1"/>
    <xf numFmtId="0" fontId="23" fillId="0" borderId="1" xfId="0" applyFont="1" applyBorder="1" applyAlignment="1">
      <alignment horizontal="left" vertical="center" wrapText="1"/>
    </xf>
    <xf numFmtId="164" fontId="21" fillId="0" borderId="1" xfId="0" applyNumberFormat="1" applyFont="1" applyBorder="1"/>
    <xf numFmtId="0" fontId="24" fillId="7" borderId="1" xfId="0" applyFont="1" applyFill="1" applyBorder="1" applyAlignment="1">
      <alignment horizontal="left"/>
    </xf>
    <xf numFmtId="0" fontId="25" fillId="7" borderId="1" xfId="0" applyFont="1" applyFill="1" applyBorder="1"/>
    <xf numFmtId="0" fontId="24" fillId="7" borderId="1" xfId="0" applyFont="1" applyFill="1" applyBorder="1"/>
    <xf numFmtId="164" fontId="25" fillId="7" borderId="1" xfId="0" applyNumberFormat="1" applyFont="1" applyFill="1" applyBorder="1"/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/>
    <xf numFmtId="164" fontId="23" fillId="4" borderId="1" xfId="0" applyNumberFormat="1" applyFont="1" applyFill="1" applyBorder="1"/>
    <xf numFmtId="0" fontId="23" fillId="4" borderId="1" xfId="0" applyFont="1" applyFill="1" applyBorder="1" applyAlignment="1">
      <alignment wrapText="1"/>
    </xf>
    <xf numFmtId="49" fontId="26" fillId="0" borderId="1" xfId="2" applyNumberFormat="1" applyFont="1" applyFill="1" applyBorder="1" applyAlignment="1">
      <alignment horizontal="left" wrapText="1"/>
    </xf>
    <xf numFmtId="49" fontId="27" fillId="4" borderId="1" xfId="2" applyNumberFormat="1" applyFont="1" applyFill="1" applyBorder="1" applyAlignment="1">
      <alignment horizontal="left" wrapText="1"/>
    </xf>
    <xf numFmtId="49" fontId="25" fillId="0" borderId="1" xfId="2" applyNumberFormat="1" applyFont="1" applyFill="1" applyBorder="1" applyAlignment="1">
      <alignment horizontal="left" wrapText="1"/>
    </xf>
    <xf numFmtId="0" fontId="23" fillId="7" borderId="1" xfId="0" applyFont="1" applyFill="1" applyBorder="1" applyAlignment="1">
      <alignment horizontal="left" vertical="center"/>
    </xf>
    <xf numFmtId="164" fontId="23" fillId="7" borderId="1" xfId="0" applyNumberFormat="1" applyFont="1" applyFill="1" applyBorder="1"/>
    <xf numFmtId="0" fontId="23" fillId="0" borderId="1" xfId="0" applyFont="1" applyFill="1" applyBorder="1"/>
    <xf numFmtId="0" fontId="21" fillId="4" borderId="1" xfId="0" applyFont="1" applyFill="1" applyBorder="1"/>
    <xf numFmtId="0" fontId="23" fillId="4" borderId="1" xfId="0" applyFont="1" applyFill="1" applyBorder="1" applyAlignment="1">
      <alignment horizontal="left" vertical="center"/>
    </xf>
    <xf numFmtId="0" fontId="23" fillId="2" borderId="1" xfId="0" applyFont="1" applyFill="1" applyBorder="1"/>
    <xf numFmtId="164" fontId="23" fillId="2" borderId="1" xfId="0" applyNumberFormat="1" applyFont="1" applyFill="1" applyBorder="1"/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164" fontId="23" fillId="2" borderId="1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8" fillId="0" borderId="1" xfId="0" applyFont="1" applyFill="1" applyBorder="1" applyAlignment="1">
      <alignment horizontal="left" vertical="center"/>
    </xf>
    <xf numFmtId="164" fontId="23" fillId="7" borderId="1" xfId="0" applyNumberFormat="1" applyFont="1" applyFill="1" applyBorder="1" applyAlignment="1">
      <alignment horizontal="right" vertical="center"/>
    </xf>
    <xf numFmtId="0" fontId="23" fillId="5" borderId="1" xfId="0" applyFont="1" applyFill="1" applyBorder="1"/>
    <xf numFmtId="164" fontId="23" fillId="5" borderId="1" xfId="0" applyNumberFormat="1" applyFont="1" applyFill="1" applyBorder="1"/>
    <xf numFmtId="0" fontId="21" fillId="5" borderId="1" xfId="0" applyFont="1" applyFill="1" applyBorder="1"/>
    <xf numFmtId="164" fontId="23" fillId="8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31" borderId="1" xfId="0" applyFont="1" applyFill="1" applyBorder="1"/>
    <xf numFmtId="164" fontId="23" fillId="31" borderId="1" xfId="0" applyNumberFormat="1" applyFont="1" applyFill="1" applyBorder="1"/>
    <xf numFmtId="164" fontId="24" fillId="7" borderId="1" xfId="0" applyNumberFormat="1" applyFont="1" applyFill="1" applyBorder="1" applyAlignment="1">
      <alignment horizontal="right"/>
    </xf>
    <xf numFmtId="0" fontId="24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left"/>
    </xf>
    <xf numFmtId="164" fontId="24" fillId="4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 vertical="center"/>
    </xf>
    <xf numFmtId="164" fontId="21" fillId="0" borderId="1" xfId="0" applyNumberFormat="1" applyFont="1" applyFill="1" applyBorder="1"/>
    <xf numFmtId="164" fontId="23" fillId="8" borderId="1" xfId="0" applyNumberFormat="1" applyFont="1" applyFill="1" applyBorder="1"/>
    <xf numFmtId="164" fontId="22" fillId="4" borderId="1" xfId="0" applyNumberFormat="1" applyFont="1" applyFill="1" applyBorder="1"/>
    <xf numFmtId="0" fontId="23" fillId="7" borderId="1" xfId="0" applyFont="1" applyFill="1" applyBorder="1" applyAlignment="1">
      <alignment horizontal="left" wrapText="1"/>
    </xf>
    <xf numFmtId="0" fontId="23" fillId="7" borderId="1" xfId="0" applyFont="1" applyFill="1" applyBorder="1" applyAlignment="1">
      <alignment wrapText="1"/>
    </xf>
    <xf numFmtId="164" fontId="23" fillId="7" borderId="1" xfId="0" applyNumberFormat="1" applyFont="1" applyFill="1" applyBorder="1" applyAlignment="1">
      <alignment wrapText="1"/>
    </xf>
    <xf numFmtId="164" fontId="21" fillId="0" borderId="1" xfId="0" applyNumberFormat="1" applyFont="1" applyBorder="1" applyAlignment="1">
      <alignment wrapText="1"/>
    </xf>
    <xf numFmtId="164" fontId="23" fillId="8" borderId="15" xfId="0" applyNumberFormat="1" applyFont="1" applyFill="1" applyBorder="1"/>
    <xf numFmtId="0" fontId="30" fillId="4" borderId="1" xfId="1" applyFont="1" applyFill="1" applyBorder="1" applyAlignment="1">
      <alignment horizontal="left" vertical="top" wrapText="1"/>
    </xf>
    <xf numFmtId="0" fontId="31" fillId="0" borderId="1" xfId="1" applyFont="1" applyFill="1" applyBorder="1" applyAlignment="1">
      <alignment horizontal="left" vertical="top" wrapText="1"/>
    </xf>
    <xf numFmtId="0" fontId="30" fillId="7" borderId="1" xfId="1" applyFont="1" applyFill="1" applyBorder="1" applyAlignment="1">
      <alignment horizontal="left" vertical="top" wrapText="1"/>
    </xf>
    <xf numFmtId="0" fontId="30" fillId="7" borderId="1" xfId="1" applyFont="1" applyFill="1" applyBorder="1" applyAlignment="1">
      <alignment horizontal="left" vertical="top"/>
    </xf>
    <xf numFmtId="0" fontId="32" fillId="4" borderId="1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top"/>
    </xf>
    <xf numFmtId="164" fontId="23" fillId="8" borderId="1" xfId="0" applyNumberFormat="1" applyFont="1" applyFill="1" applyBorder="1" applyAlignment="1">
      <alignment vertical="center"/>
    </xf>
    <xf numFmtId="0" fontId="30" fillId="7" borderId="1" xfId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164" fontId="34" fillId="32" borderId="0" xfId="0" applyNumberFormat="1" applyFont="1" applyFill="1" applyAlignment="1">
      <alignment horizontal="center" vertical="center"/>
    </xf>
    <xf numFmtId="0" fontId="36" fillId="0" borderId="1" xfId="0" applyFont="1" applyBorder="1" applyAlignment="1">
      <alignment horizontal="right"/>
    </xf>
    <xf numFmtId="0" fontId="23" fillId="4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right" vertical="center" wrapText="1"/>
    </xf>
    <xf numFmtId="0" fontId="36" fillId="0" borderId="1" xfId="0" applyFont="1" applyFill="1" applyBorder="1" applyAlignment="1">
      <alignment horizontal="right" vertical="center"/>
    </xf>
    <xf numFmtId="0" fontId="39" fillId="0" borderId="0" xfId="0" applyFont="1" applyAlignment="1">
      <alignment horizontal="center" vertical="center" wrapText="1"/>
    </xf>
    <xf numFmtId="0" fontId="39" fillId="34" borderId="1" xfId="0" applyFont="1" applyFill="1" applyBorder="1" applyAlignment="1">
      <alignment horizontal="center" vertical="center" wrapText="1"/>
    </xf>
    <xf numFmtId="164" fontId="39" fillId="34" borderId="1" xfId="0" applyNumberFormat="1" applyFont="1" applyFill="1" applyBorder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 wrapText="1"/>
    </xf>
    <xf numFmtId="0" fontId="40" fillId="35" borderId="0" xfId="0" applyFont="1" applyFill="1" applyAlignment="1">
      <alignment horizontal="center" vertical="center" wrapText="1"/>
    </xf>
    <xf numFmtId="0" fontId="40" fillId="35" borderId="0" xfId="0" applyFont="1" applyFill="1" applyAlignment="1">
      <alignment vertical="center" wrapText="1"/>
    </xf>
    <xf numFmtId="164" fontId="40" fillId="35" borderId="0" xfId="0" applyNumberFormat="1" applyFont="1" applyFill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39" fillId="36" borderId="0" xfId="0" applyFont="1" applyFill="1" applyAlignment="1">
      <alignment horizontal="center" vertical="center" wrapText="1"/>
    </xf>
    <xf numFmtId="0" fontId="39" fillId="36" borderId="0" xfId="0" applyFont="1" applyFill="1" applyAlignment="1">
      <alignment vertical="center" wrapText="1"/>
    </xf>
    <xf numFmtId="164" fontId="40" fillId="36" borderId="0" xfId="0" applyNumberFormat="1" applyFont="1" applyFill="1" applyAlignment="1">
      <alignment horizontal="right" vertical="center" wrapText="1"/>
    </xf>
    <xf numFmtId="164" fontId="39" fillId="36" borderId="0" xfId="0" applyNumberFormat="1" applyFont="1" applyFill="1" applyAlignment="1">
      <alignment horizontal="right" vertical="center" wrapText="1"/>
    </xf>
    <xf numFmtId="0" fontId="41" fillId="0" borderId="0" xfId="0" applyFont="1" applyAlignment="1">
      <alignment horizontal="left" vertical="center" wrapText="1"/>
    </xf>
    <xf numFmtId="164" fontId="41" fillId="0" borderId="0" xfId="0" applyNumberFormat="1" applyFont="1" applyAlignment="1">
      <alignment horizontal="right" vertical="center" wrapText="1"/>
    </xf>
    <xf numFmtId="0" fontId="42" fillId="0" borderId="0" xfId="0" applyFont="1" applyAlignment="1">
      <alignment horizontal="left" vertical="center" wrapText="1"/>
    </xf>
    <xf numFmtId="164" fontId="39" fillId="0" borderId="0" xfId="0" applyNumberFormat="1" applyFont="1" applyAlignment="1">
      <alignment horizontal="right" vertical="center" wrapText="1"/>
    </xf>
    <xf numFmtId="0" fontId="41" fillId="0" borderId="0" xfId="0" applyFont="1" applyAlignment="1">
      <alignment horizontal="center" vertical="center" wrapText="1"/>
    </xf>
    <xf numFmtId="164" fontId="41" fillId="0" borderId="0" xfId="0" applyNumberFormat="1" applyFont="1" applyAlignment="1">
      <alignment horizontal="center" vertical="center" wrapText="1"/>
    </xf>
    <xf numFmtId="0" fontId="39" fillId="36" borderId="0" xfId="0" applyFont="1" applyFill="1" applyAlignment="1">
      <alignment horizontal="left" vertical="center" wrapText="1"/>
    </xf>
    <xf numFmtId="164" fontId="39" fillId="0" borderId="0" xfId="0" applyNumberFormat="1" applyFont="1" applyFill="1" applyAlignment="1">
      <alignment horizontal="right" vertical="center" wrapText="1"/>
    </xf>
    <xf numFmtId="0" fontId="42" fillId="0" borderId="0" xfId="0" applyFont="1" applyAlignment="1">
      <alignment horizontal="center" vertical="center" wrapText="1"/>
    </xf>
    <xf numFmtId="164" fontId="42" fillId="0" borderId="0" xfId="0" applyNumberFormat="1" applyFont="1" applyAlignment="1">
      <alignment horizontal="right" vertical="center" wrapText="1"/>
    </xf>
    <xf numFmtId="0" fontId="40" fillId="0" borderId="0" xfId="0" applyFont="1" applyAlignment="1">
      <alignment horizontal="left" vertical="center" wrapText="1"/>
    </xf>
    <xf numFmtId="164" fontId="40" fillId="0" borderId="0" xfId="0" applyNumberFormat="1" applyFont="1" applyAlignment="1">
      <alignment horizontal="right" vertical="center" wrapText="1"/>
    </xf>
    <xf numFmtId="0" fontId="40" fillId="8" borderId="0" xfId="0" applyFont="1" applyFill="1" applyAlignment="1">
      <alignment horizontal="center" vertical="center" wrapText="1"/>
    </xf>
    <xf numFmtId="0" fontId="43" fillId="8" borderId="0" xfId="0" applyFont="1" applyFill="1" applyAlignment="1">
      <alignment horizontal="left" vertical="center" wrapText="1"/>
    </xf>
    <xf numFmtId="164" fontId="39" fillId="35" borderId="0" xfId="0" applyNumberFormat="1" applyFont="1" applyFill="1" applyAlignment="1">
      <alignment horizontal="right" vertical="center" wrapText="1"/>
    </xf>
    <xf numFmtId="0" fontId="44" fillId="36" borderId="0" xfId="0" applyFont="1" applyFill="1" applyAlignment="1">
      <alignment horizontal="center" vertical="center" wrapText="1"/>
    </xf>
    <xf numFmtId="0" fontId="44" fillId="36" borderId="0" xfId="0" applyFont="1" applyFill="1" applyAlignment="1">
      <alignment horizontal="left" vertical="center" wrapText="1"/>
    </xf>
    <xf numFmtId="0" fontId="45" fillId="37" borderId="0" xfId="0" applyFont="1" applyFill="1" applyAlignment="1">
      <alignment horizontal="center" vertical="center" wrapText="1"/>
    </xf>
    <xf numFmtId="0" fontId="45" fillId="37" borderId="0" xfId="0" applyFont="1" applyFill="1" applyAlignment="1">
      <alignment horizontal="left" vertical="center" wrapText="1"/>
    </xf>
    <xf numFmtId="164" fontId="45" fillId="37" borderId="0" xfId="0" applyNumberFormat="1" applyFont="1" applyFill="1" applyAlignment="1">
      <alignment horizontal="right" vertical="center" wrapText="1"/>
    </xf>
    <xf numFmtId="164" fontId="39" fillId="37" borderId="0" xfId="0" applyNumberFormat="1" applyFont="1" applyFill="1" applyAlignment="1">
      <alignment horizontal="right" vertical="center" wrapText="1"/>
    </xf>
    <xf numFmtId="0" fontId="39" fillId="0" borderId="0" xfId="0" applyFont="1" applyFill="1" applyBorder="1" applyAlignment="1">
      <alignment vertical="center" wrapText="1"/>
    </xf>
    <xf numFmtId="164" fontId="40" fillId="0" borderId="0" xfId="0" applyNumberFormat="1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164" fontId="41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center" wrapText="1"/>
    </xf>
    <xf numFmtId="164" fontId="45" fillId="0" borderId="0" xfId="0" applyNumberFormat="1" applyFont="1" applyFill="1" applyBorder="1" applyAlignment="1">
      <alignment horizontal="right" vertical="center" wrapText="1"/>
    </xf>
    <xf numFmtId="0" fontId="41" fillId="0" borderId="0" xfId="0" applyFont="1" applyFill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164" fontId="39" fillId="8" borderId="0" xfId="0" applyNumberFormat="1" applyFont="1" applyFill="1" applyAlignment="1">
      <alignment horizontal="right" vertical="center" wrapText="1"/>
    </xf>
    <xf numFmtId="0" fontId="25" fillId="5" borderId="1" xfId="0" applyFont="1" applyFill="1" applyBorder="1"/>
    <xf numFmtId="0" fontId="46" fillId="5" borderId="1" xfId="0" applyFont="1" applyFill="1" applyBorder="1" applyAlignment="1">
      <alignment vertical="center" wrapText="1"/>
    </xf>
    <xf numFmtId="164" fontId="46" fillId="5" borderId="1" xfId="0" applyNumberFormat="1" applyFont="1" applyFill="1" applyBorder="1" applyAlignment="1">
      <alignment horizontal="right" vertical="center"/>
    </xf>
    <xf numFmtId="0" fontId="23" fillId="39" borderId="1" xfId="0" applyFont="1" applyFill="1" applyBorder="1"/>
    <xf numFmtId="164" fontId="23" fillId="39" borderId="1" xfId="0" applyNumberFormat="1" applyFont="1" applyFill="1" applyBorder="1"/>
    <xf numFmtId="0" fontId="23" fillId="38" borderId="1" xfId="0" applyFont="1" applyFill="1" applyBorder="1"/>
    <xf numFmtId="164" fontId="23" fillId="38" borderId="1" xfId="0" applyNumberFormat="1" applyFont="1" applyFill="1" applyBorder="1"/>
    <xf numFmtId="0" fontId="22" fillId="38" borderId="1" xfId="0" applyFont="1" applyFill="1" applyBorder="1" applyAlignment="1">
      <alignment wrapText="1"/>
    </xf>
    <xf numFmtId="164" fontId="22" fillId="38" borderId="1" xfId="0" applyNumberFormat="1" applyFont="1" applyFill="1" applyBorder="1"/>
    <xf numFmtId="0" fontId="21" fillId="0" borderId="1" xfId="0" applyFont="1" applyFill="1" applyBorder="1" applyAlignment="1">
      <alignment horizontal="left" vertical="center"/>
    </xf>
    <xf numFmtId="0" fontId="21" fillId="39" borderId="1" xfId="0" applyFont="1" applyFill="1" applyBorder="1"/>
    <xf numFmtId="0" fontId="23" fillId="39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3" fillId="38" borderId="1" xfId="0" applyFont="1" applyFill="1" applyBorder="1" applyAlignment="1">
      <alignment horizontal="left" vertical="center" wrapText="1"/>
    </xf>
    <xf numFmtId="0" fontId="36" fillId="0" borderId="1" xfId="0" applyFont="1" applyFill="1" applyBorder="1"/>
    <xf numFmtId="0" fontId="36" fillId="0" borderId="1" xfId="0" applyFont="1" applyFill="1" applyBorder="1" applyAlignment="1">
      <alignment horizontal="right"/>
    </xf>
    <xf numFmtId="164" fontId="21" fillId="0" borderId="1" xfId="0" applyNumberFormat="1" applyFont="1" applyFill="1" applyBorder="1" applyAlignment="1">
      <alignment wrapText="1"/>
    </xf>
    <xf numFmtId="164" fontId="23" fillId="4" borderId="11" xfId="0" applyNumberFormat="1" applyFont="1" applyFill="1" applyBorder="1"/>
    <xf numFmtId="0" fontId="42" fillId="0" borderId="0" xfId="0" applyFont="1" applyFill="1" applyAlignment="1">
      <alignment horizontal="left" vertical="center" wrapText="1"/>
    </xf>
    <xf numFmtId="0" fontId="39" fillId="40" borderId="0" xfId="0" applyFont="1" applyFill="1" applyAlignment="1">
      <alignment horizontal="left" vertical="center" wrapText="1"/>
    </xf>
    <xf numFmtId="164" fontId="39" fillId="40" borderId="0" xfId="0" applyNumberFormat="1" applyFont="1" applyFill="1" applyAlignment="1">
      <alignment horizontal="right" vertical="center" wrapText="1"/>
    </xf>
    <xf numFmtId="164" fontId="45" fillId="35" borderId="0" xfId="0" applyNumberFormat="1" applyFont="1" applyFill="1" applyAlignment="1">
      <alignment horizontal="right" vertical="center" wrapText="1"/>
    </xf>
    <xf numFmtId="0" fontId="39" fillId="0" borderId="0" xfId="0" applyFont="1" applyFill="1" applyAlignment="1">
      <alignment horizontal="left" vertical="center" wrapText="1"/>
    </xf>
    <xf numFmtId="0" fontId="39" fillId="0" borderId="0" xfId="0" applyFont="1" applyFill="1" applyAlignment="1">
      <alignment horizontal="center" vertical="center" wrapText="1"/>
    </xf>
    <xf numFmtId="164" fontId="41" fillId="0" borderId="0" xfId="0" applyNumberFormat="1" applyFont="1" applyFill="1" applyAlignment="1">
      <alignment horizontal="right" vertical="center" wrapText="1"/>
    </xf>
    <xf numFmtId="0" fontId="41" fillId="0" borderId="0" xfId="0" applyFont="1" applyFill="1" applyAlignment="1">
      <alignment horizontal="left" vertical="center" wrapText="1"/>
    </xf>
    <xf numFmtId="0" fontId="39" fillId="3" borderId="0" xfId="0" applyFont="1" applyFill="1" applyAlignment="1">
      <alignment horizontal="center" vertical="center" wrapText="1"/>
    </xf>
    <xf numFmtId="0" fontId="39" fillId="3" borderId="0" xfId="0" applyFont="1" applyFill="1" applyAlignment="1">
      <alignment horizontal="left" vertical="center" wrapText="1"/>
    </xf>
    <xf numFmtId="164" fontId="39" fillId="3" borderId="0" xfId="0" applyNumberFormat="1" applyFont="1" applyFill="1" applyAlignment="1">
      <alignment horizontal="right" vertical="center" wrapText="1"/>
    </xf>
    <xf numFmtId="0" fontId="44" fillId="41" borderId="0" xfId="0" applyFont="1" applyFill="1" applyAlignment="1">
      <alignment horizontal="center" vertical="center" wrapText="1"/>
    </xf>
    <xf numFmtId="0" fontId="44" fillId="41" borderId="0" xfId="0" applyFont="1" applyFill="1" applyAlignment="1">
      <alignment vertical="center" wrapText="1"/>
    </xf>
    <xf numFmtId="164" fontId="44" fillId="41" borderId="0" xfId="0" applyNumberFormat="1" applyFont="1" applyFill="1" applyAlignment="1">
      <alignment horizontal="right" vertical="center" wrapText="1"/>
    </xf>
    <xf numFmtId="0" fontId="41" fillId="0" borderId="0" xfId="0" applyFont="1" applyFill="1" applyAlignment="1">
      <alignment vertical="center" wrapText="1"/>
    </xf>
    <xf numFmtId="0" fontId="39" fillId="42" borderId="0" xfId="0" applyFont="1" applyFill="1" applyAlignment="1">
      <alignment horizontal="center" vertical="center" wrapText="1"/>
    </xf>
    <xf numFmtId="0" fontId="39" fillId="42" borderId="0" xfId="0" applyFont="1" applyFill="1" applyAlignment="1">
      <alignment horizontal="left" vertical="center" wrapText="1"/>
    </xf>
    <xf numFmtId="164" fontId="39" fillId="42" borderId="0" xfId="0" applyNumberFormat="1" applyFont="1" applyFill="1" applyAlignment="1">
      <alignment horizontal="right" vertical="center" wrapText="1"/>
    </xf>
    <xf numFmtId="0" fontId="44" fillId="40" borderId="0" xfId="0" applyFont="1" applyFill="1" applyAlignment="1">
      <alignment horizontal="center" vertical="center" wrapText="1"/>
    </xf>
    <xf numFmtId="0" fontId="44" fillId="40" borderId="0" xfId="0" applyFont="1" applyFill="1" applyAlignment="1">
      <alignment horizontal="left" vertical="center" wrapText="1"/>
    </xf>
    <xf numFmtId="164" fontId="44" fillId="40" borderId="0" xfId="0" applyNumberFormat="1" applyFont="1" applyFill="1" applyAlignment="1">
      <alignment horizontal="right"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164" fontId="47" fillId="0" borderId="0" xfId="0" applyNumberFormat="1" applyFont="1" applyAlignment="1">
      <alignment horizontal="right" vertical="center" wrapText="1"/>
    </xf>
    <xf numFmtId="0" fontId="39" fillId="40" borderId="0" xfId="0" applyFont="1" applyFill="1" applyAlignment="1">
      <alignment horizontal="center" vertical="center" wrapText="1"/>
    </xf>
    <xf numFmtId="0" fontId="41" fillId="43" borderId="0" xfId="0" applyFont="1" applyFill="1" applyBorder="1" applyAlignment="1">
      <alignment horizontal="center" vertical="center" wrapText="1"/>
    </xf>
    <xf numFmtId="0" fontId="39" fillId="43" borderId="0" xfId="0" applyFont="1" applyFill="1" applyBorder="1" applyAlignment="1">
      <alignment horizontal="left" vertical="center" wrapText="1"/>
    </xf>
    <xf numFmtId="164" fontId="41" fillId="43" borderId="0" xfId="0" applyNumberFormat="1" applyFont="1" applyFill="1" applyBorder="1" applyAlignment="1">
      <alignment horizontal="right" vertical="center" wrapText="1"/>
    </xf>
    <xf numFmtId="0" fontId="39" fillId="37" borderId="0" xfId="0" applyFont="1" applyFill="1" applyAlignment="1">
      <alignment horizontal="center" vertical="center" wrapText="1"/>
    </xf>
    <xf numFmtId="0" fontId="39" fillId="37" borderId="0" xfId="0" applyFont="1" applyFill="1" applyAlignment="1">
      <alignment horizontal="left" vertical="center" wrapText="1"/>
    </xf>
    <xf numFmtId="0" fontId="39" fillId="0" borderId="0" xfId="0" applyFont="1" applyFill="1" applyAlignment="1">
      <alignment vertical="center" wrapText="1"/>
    </xf>
    <xf numFmtId="0" fontId="49" fillId="41" borderId="30" xfId="0" applyFont="1" applyFill="1" applyBorder="1" applyAlignment="1">
      <alignment horizontal="center" vertical="center" wrapText="1"/>
    </xf>
    <xf numFmtId="164" fontId="49" fillId="41" borderId="31" xfId="0" applyNumberFormat="1" applyFont="1" applyFill="1" applyBorder="1" applyAlignment="1">
      <alignment horizontal="center" vertical="center" wrapText="1"/>
    </xf>
    <xf numFmtId="0" fontId="49" fillId="41" borderId="30" xfId="0" applyFont="1" applyFill="1" applyBorder="1" applyAlignment="1">
      <alignment horizontal="center" vertical="top"/>
    </xf>
    <xf numFmtId="164" fontId="49" fillId="41" borderId="31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left" vertical="top"/>
    </xf>
    <xf numFmtId="164" fontId="49" fillId="0" borderId="31" xfId="0" applyNumberFormat="1" applyFont="1" applyBorder="1" applyAlignment="1">
      <alignment horizontal="right" vertical="center"/>
    </xf>
    <xf numFmtId="0" fontId="0" fillId="44" borderId="32" xfId="0" applyFill="1" applyBorder="1" applyAlignment="1">
      <alignment horizontal="center" vertical="center" wrapText="1"/>
    </xf>
    <xf numFmtId="0" fontId="0" fillId="44" borderId="33" xfId="0" applyFill="1" applyBorder="1" applyAlignment="1">
      <alignment horizontal="center" vertical="center" wrapText="1"/>
    </xf>
    <xf numFmtId="0" fontId="49" fillId="44" borderId="33" xfId="0" applyFont="1" applyFill="1" applyBorder="1" applyAlignment="1">
      <alignment horizontal="left" vertical="top"/>
    </xf>
    <xf numFmtId="164" fontId="49" fillId="44" borderId="34" xfId="0" applyNumberFormat="1" applyFont="1" applyFill="1" applyBorder="1" applyAlignment="1">
      <alignment horizontal="right" vertical="center"/>
    </xf>
    <xf numFmtId="164" fontId="41" fillId="37" borderId="0" xfId="0" applyNumberFormat="1" applyFont="1" applyFill="1" applyAlignment="1">
      <alignment horizontal="right" vertical="center" wrapText="1"/>
    </xf>
    <xf numFmtId="164" fontId="41" fillId="41" borderId="0" xfId="0" applyNumberFormat="1" applyFont="1" applyFill="1" applyAlignment="1">
      <alignment horizontal="right" vertical="center" wrapText="1"/>
    </xf>
    <xf numFmtId="164" fontId="41" fillId="36" borderId="0" xfId="0" applyNumberFormat="1" applyFont="1" applyFill="1" applyAlignment="1">
      <alignment horizontal="right" vertical="center" wrapText="1"/>
    </xf>
    <xf numFmtId="164" fontId="41" fillId="43" borderId="0" xfId="0" applyNumberFormat="1" applyFont="1" applyFill="1" applyAlignment="1">
      <alignment horizontal="right" vertical="center" wrapText="1"/>
    </xf>
    <xf numFmtId="164" fontId="41" fillId="40" borderId="0" xfId="0" applyNumberFormat="1" applyFont="1" applyFill="1" applyAlignment="1">
      <alignment horizontal="right" vertical="center" wrapText="1"/>
    </xf>
    <xf numFmtId="164" fontId="41" fillId="8" borderId="0" xfId="0" applyNumberFormat="1" applyFont="1" applyFill="1" applyAlignment="1">
      <alignment horizontal="right" vertical="center" wrapText="1"/>
    </xf>
    <xf numFmtId="164" fontId="41" fillId="42" borderId="0" xfId="0" applyNumberFormat="1" applyFont="1" applyFill="1" applyAlignment="1">
      <alignment horizontal="right" vertical="center" wrapText="1"/>
    </xf>
    <xf numFmtId="164" fontId="41" fillId="35" borderId="0" xfId="0" applyNumberFormat="1" applyFont="1" applyFill="1" applyAlignment="1">
      <alignment horizontal="right" vertical="center" wrapText="1"/>
    </xf>
    <xf numFmtId="164" fontId="41" fillId="3" borderId="0" xfId="0" applyNumberFormat="1" applyFont="1" applyFill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164" fontId="21" fillId="0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51" fillId="0" borderId="1" xfId="0" applyFont="1" applyBorder="1" applyAlignment="1">
      <alignment horizontal="right" vertical="center" wrapText="1"/>
    </xf>
    <xf numFmtId="0" fontId="52" fillId="0" borderId="1" xfId="0" applyFont="1" applyBorder="1" applyAlignment="1">
      <alignment wrapText="1"/>
    </xf>
    <xf numFmtId="164" fontId="53" fillId="0" borderId="0" xfId="0" applyNumberFormat="1" applyFont="1" applyAlignment="1">
      <alignment horizontal="right" vertical="center" wrapText="1"/>
    </xf>
    <xf numFmtId="0" fontId="25" fillId="0" borderId="1" xfId="1" applyFont="1" applyFill="1" applyBorder="1" applyAlignment="1">
      <alignment horizontal="left" vertical="top" wrapText="1"/>
    </xf>
    <xf numFmtId="164" fontId="25" fillId="0" borderId="1" xfId="0" applyNumberFormat="1" applyFont="1" applyFill="1" applyBorder="1" applyAlignment="1">
      <alignment wrapText="1"/>
    </xf>
    <xf numFmtId="0" fontId="25" fillId="0" borderId="1" xfId="1" applyFont="1" applyFill="1" applyBorder="1" applyAlignment="1">
      <alignment horizontal="left" vertical="center" wrapText="1"/>
    </xf>
    <xf numFmtId="164" fontId="25" fillId="0" borderId="1" xfId="0" applyNumberFormat="1" applyFont="1" applyBorder="1" applyAlignment="1">
      <alignment wrapText="1"/>
    </xf>
    <xf numFmtId="0" fontId="23" fillId="7" borderId="1" xfId="0" applyFont="1" applyFill="1" applyBorder="1" applyAlignment="1">
      <alignment horizontal="left"/>
    </xf>
    <xf numFmtId="0" fontId="23" fillId="45" borderId="1" xfId="0" applyFont="1" applyFill="1" applyBorder="1" applyAlignment="1">
      <alignment horizontal="center" vertical="center"/>
    </xf>
    <xf numFmtId="0" fontId="23" fillId="45" borderId="1" xfId="0" applyFont="1" applyFill="1" applyBorder="1"/>
    <xf numFmtId="164" fontId="23" fillId="45" borderId="1" xfId="0" applyNumberFormat="1" applyFont="1" applyFill="1" applyBorder="1"/>
    <xf numFmtId="164" fontId="21" fillId="37" borderId="0" xfId="0" applyNumberFormat="1" applyFont="1" applyFill="1"/>
    <xf numFmtId="164" fontId="34" fillId="37" borderId="0" xfId="0" applyNumberFormat="1" applyFont="1" applyFill="1" applyAlignment="1">
      <alignment horizontal="center"/>
    </xf>
    <xf numFmtId="0" fontId="21" fillId="0" borderId="12" xfId="0" applyFont="1" applyFill="1" applyBorder="1" applyAlignment="1">
      <alignment horizontal="center" vertical="center"/>
    </xf>
    <xf numFmtId="164" fontId="21" fillId="0" borderId="11" xfId="0" applyNumberFormat="1" applyFont="1" applyFill="1" applyBorder="1"/>
    <xf numFmtId="0" fontId="21" fillId="0" borderId="12" xfId="0" applyFont="1" applyFill="1" applyBorder="1"/>
    <xf numFmtId="0" fontId="55" fillId="35" borderId="1" xfId="0" applyFont="1" applyFill="1" applyBorder="1" applyAlignment="1">
      <alignment horizontal="center" vertical="center"/>
    </xf>
    <xf numFmtId="0" fontId="21" fillId="35" borderId="1" xfId="0" applyFont="1" applyFill="1" applyBorder="1"/>
    <xf numFmtId="0" fontId="56" fillId="35" borderId="1" xfId="1" applyFont="1" applyFill="1" applyBorder="1" applyAlignment="1">
      <alignment horizontal="left" vertical="top" wrapText="1"/>
    </xf>
    <xf numFmtId="164" fontId="55" fillId="35" borderId="1" xfId="0" applyNumberFormat="1" applyFont="1" applyFill="1" applyBorder="1"/>
    <xf numFmtId="0" fontId="29" fillId="46" borderId="1" xfId="0" applyFont="1" applyFill="1" applyBorder="1" applyAlignment="1">
      <alignment horizontal="right" vertical="center"/>
    </xf>
    <xf numFmtId="0" fontId="29" fillId="46" borderId="1" xfId="0" applyFont="1" applyFill="1" applyBorder="1" applyAlignment="1">
      <alignment horizontal="right"/>
    </xf>
    <xf numFmtId="0" fontId="29" fillId="46" borderId="1" xfId="0" applyFont="1" applyFill="1" applyBorder="1" applyAlignment="1">
      <alignment horizontal="left" vertical="center" wrapText="1"/>
    </xf>
    <xf numFmtId="164" fontId="29" fillId="46" borderId="1" xfId="0" applyNumberFormat="1" applyFont="1" applyFill="1" applyBorder="1" applyAlignment="1">
      <alignment horizontal="right"/>
    </xf>
    <xf numFmtId="0" fontId="21" fillId="46" borderId="1" xfId="0" applyFont="1" applyFill="1" applyBorder="1"/>
    <xf numFmtId="164" fontId="21" fillId="46" borderId="1" xfId="0" applyNumberFormat="1" applyFont="1" applyFill="1" applyBorder="1"/>
    <xf numFmtId="0" fontId="23" fillId="46" borderId="1" xfId="0" applyFont="1" applyFill="1" applyBorder="1" applyAlignment="1">
      <alignment horizontal="center" vertical="center"/>
    </xf>
    <xf numFmtId="0" fontId="23" fillId="46" borderId="1" xfId="0" applyFont="1" applyFill="1" applyBorder="1"/>
    <xf numFmtId="0" fontId="21" fillId="46" borderId="1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31" fillId="2" borderId="1" xfId="1" applyFont="1" applyFill="1" applyBorder="1" applyAlignment="1">
      <alignment horizontal="left" vertical="top" wrapText="1"/>
    </xf>
    <xf numFmtId="164" fontId="21" fillId="2" borderId="1" xfId="0" applyNumberFormat="1" applyFont="1" applyFill="1" applyBorder="1" applyAlignment="1">
      <alignment wrapText="1"/>
    </xf>
    <xf numFmtId="0" fontId="22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164" fontId="23" fillId="38" borderId="11" xfId="0" applyNumberFormat="1" applyFont="1" applyFill="1" applyBorder="1"/>
    <xf numFmtId="0" fontId="23" fillId="38" borderId="12" xfId="0" applyFont="1" applyFill="1" applyBorder="1" applyAlignment="1">
      <alignment horizontal="left" vertical="center"/>
    </xf>
    <xf numFmtId="0" fontId="55" fillId="4" borderId="1" xfId="0" applyFont="1" applyFill="1" applyBorder="1" applyAlignment="1">
      <alignment horizontal="center" vertical="center"/>
    </xf>
    <xf numFmtId="0" fontId="55" fillId="4" borderId="1" xfId="0" applyFont="1" applyFill="1" applyBorder="1"/>
    <xf numFmtId="164" fontId="55" fillId="4" borderId="1" xfId="0" applyNumberFormat="1" applyFont="1" applyFill="1" applyBorder="1"/>
    <xf numFmtId="164" fontId="22" fillId="3" borderId="38" xfId="0" applyNumberFormat="1" applyFont="1" applyFill="1" applyBorder="1" applyAlignment="1">
      <alignment horizontal="center" vertical="center" wrapText="1"/>
    </xf>
    <xf numFmtId="164" fontId="23" fillId="5" borderId="2" xfId="0" applyNumberFormat="1" applyFont="1" applyFill="1" applyBorder="1" applyAlignment="1">
      <alignment horizontal="center" vertical="center"/>
    </xf>
    <xf numFmtId="164" fontId="21" fillId="0" borderId="2" xfId="0" applyNumberFormat="1" applyFont="1" applyBorder="1"/>
    <xf numFmtId="164" fontId="23" fillId="7" borderId="2" xfId="0" applyNumberFormat="1" applyFont="1" applyFill="1" applyBorder="1"/>
    <xf numFmtId="164" fontId="23" fillId="4" borderId="2" xfId="0" applyNumberFormat="1" applyFont="1" applyFill="1" applyBorder="1"/>
    <xf numFmtId="164" fontId="23" fillId="0" borderId="2" xfId="0" applyNumberFormat="1" applyFont="1" applyFill="1" applyBorder="1"/>
    <xf numFmtId="164" fontId="23" fillId="38" borderId="2" xfId="0" applyNumberFormat="1" applyFont="1" applyFill="1" applyBorder="1"/>
    <xf numFmtId="164" fontId="25" fillId="7" borderId="2" xfId="0" applyNumberFormat="1" applyFont="1" applyFill="1" applyBorder="1"/>
    <xf numFmtId="164" fontId="21" fillId="0" borderId="2" xfId="0" applyNumberFormat="1" applyFont="1" applyFill="1" applyBorder="1"/>
    <xf numFmtId="164" fontId="55" fillId="4" borderId="2" xfId="0" applyNumberFormat="1" applyFont="1" applyFill="1" applyBorder="1"/>
    <xf numFmtId="164" fontId="55" fillId="35" borderId="2" xfId="0" applyNumberFormat="1" applyFont="1" applyFill="1" applyBorder="1"/>
    <xf numFmtId="164" fontId="23" fillId="39" borderId="2" xfId="0" applyNumberFormat="1" applyFont="1" applyFill="1" applyBorder="1"/>
    <xf numFmtId="164" fontId="22" fillId="38" borderId="2" xfId="0" applyNumberFormat="1" applyFont="1" applyFill="1" applyBorder="1"/>
    <xf numFmtId="164" fontId="23" fillId="8" borderId="2" xfId="0" applyNumberFormat="1" applyFont="1" applyFill="1" applyBorder="1"/>
    <xf numFmtId="164" fontId="23" fillId="2" borderId="2" xfId="0" applyNumberFormat="1" applyFont="1" applyFill="1" applyBorder="1"/>
    <xf numFmtId="164" fontId="23" fillId="2" borderId="2" xfId="0" applyNumberFormat="1" applyFont="1" applyFill="1" applyBorder="1" applyAlignment="1">
      <alignment horizontal="right" vertical="center"/>
    </xf>
    <xf numFmtId="164" fontId="21" fillId="0" borderId="2" xfId="0" applyNumberFormat="1" applyFont="1" applyFill="1" applyBorder="1" applyAlignment="1">
      <alignment horizontal="right" vertical="center"/>
    </xf>
    <xf numFmtId="164" fontId="23" fillId="7" borderId="2" xfId="0" applyNumberFormat="1" applyFont="1" applyFill="1" applyBorder="1" applyAlignment="1">
      <alignment horizontal="right" vertical="center"/>
    </xf>
    <xf numFmtId="164" fontId="23" fillId="5" borderId="2" xfId="0" applyNumberFormat="1" applyFont="1" applyFill="1" applyBorder="1"/>
    <xf numFmtId="164" fontId="46" fillId="5" borderId="2" xfId="0" applyNumberFormat="1" applyFont="1" applyFill="1" applyBorder="1" applyAlignment="1">
      <alignment horizontal="right" vertical="center"/>
    </xf>
    <xf numFmtId="164" fontId="23" fillId="8" borderId="2" xfId="0" applyNumberFormat="1" applyFont="1" applyFill="1" applyBorder="1" applyAlignment="1">
      <alignment horizontal="right" vertical="center"/>
    </xf>
    <xf numFmtId="164" fontId="23" fillId="45" borderId="2" xfId="0" applyNumberFormat="1" applyFont="1" applyFill="1" applyBorder="1"/>
    <xf numFmtId="164" fontId="23" fillId="31" borderId="2" xfId="0" applyNumberFormat="1" applyFont="1" applyFill="1" applyBorder="1"/>
    <xf numFmtId="164" fontId="24" fillId="7" borderId="2" xfId="0" applyNumberFormat="1" applyFont="1" applyFill="1" applyBorder="1" applyAlignment="1">
      <alignment horizontal="right"/>
    </xf>
    <xf numFmtId="164" fontId="24" fillId="4" borderId="2" xfId="0" applyNumberFormat="1" applyFont="1" applyFill="1" applyBorder="1" applyAlignment="1">
      <alignment horizontal="right"/>
    </xf>
    <xf numFmtId="164" fontId="29" fillId="46" borderId="2" xfId="0" applyNumberFormat="1" applyFont="1" applyFill="1" applyBorder="1" applyAlignment="1">
      <alignment horizontal="right"/>
    </xf>
    <xf numFmtId="164" fontId="21" fillId="46" borderId="2" xfId="0" applyNumberFormat="1" applyFont="1" applyFill="1" applyBorder="1"/>
    <xf numFmtId="164" fontId="22" fillId="4" borderId="2" xfId="0" applyNumberFormat="1" applyFont="1" applyFill="1" applyBorder="1"/>
    <xf numFmtId="164" fontId="23" fillId="8" borderId="2" xfId="0" applyNumberFormat="1" applyFont="1" applyFill="1" applyBorder="1" applyAlignment="1">
      <alignment vertical="center"/>
    </xf>
    <xf numFmtId="164" fontId="23" fillId="7" borderId="2" xfId="0" applyNumberFormat="1" applyFont="1" applyFill="1" applyBorder="1" applyAlignment="1">
      <alignment wrapText="1"/>
    </xf>
    <xf numFmtId="164" fontId="21" fillId="2" borderId="2" xfId="0" applyNumberFormat="1" applyFont="1" applyFill="1" applyBorder="1" applyAlignment="1">
      <alignment wrapText="1"/>
    </xf>
    <xf numFmtId="164" fontId="21" fillId="0" borderId="2" xfId="0" applyNumberFormat="1" applyFont="1" applyFill="1" applyBorder="1" applyAlignment="1">
      <alignment wrapText="1"/>
    </xf>
    <xf numFmtId="164" fontId="25" fillId="0" borderId="2" xfId="0" applyNumberFormat="1" applyFont="1" applyFill="1" applyBorder="1" applyAlignment="1">
      <alignment wrapText="1"/>
    </xf>
    <xf numFmtId="0" fontId="21" fillId="0" borderId="39" xfId="0" applyFont="1" applyBorder="1" applyAlignment="1">
      <alignment wrapText="1"/>
    </xf>
    <xf numFmtId="0" fontId="23" fillId="0" borderId="39" xfId="0" applyFont="1" applyBorder="1" applyAlignment="1">
      <alignment wrapText="1"/>
    </xf>
    <xf numFmtId="0" fontId="21" fillId="0" borderId="39" xfId="0" applyFont="1" applyFill="1" applyBorder="1" applyAlignment="1">
      <alignment wrapText="1"/>
    </xf>
    <xf numFmtId="0" fontId="23" fillId="0" borderId="0" xfId="0" applyFont="1" applyBorder="1" applyAlignment="1">
      <alignment horizontal="center"/>
    </xf>
    <xf numFmtId="0" fontId="36" fillId="0" borderId="1" xfId="0" applyFont="1" applyFill="1" applyBorder="1" applyAlignment="1">
      <alignment horizontal="right" vertical="center" wrapText="1"/>
    </xf>
    <xf numFmtId="0" fontId="58" fillId="2" borderId="1" xfId="0" applyFont="1" applyFill="1" applyBorder="1" applyAlignment="1">
      <alignment horizontal="right" vertical="center" wrapText="1"/>
    </xf>
    <xf numFmtId="0" fontId="55" fillId="2" borderId="1" xfId="0" applyFont="1" applyFill="1" applyBorder="1" applyAlignment="1">
      <alignment wrapText="1"/>
    </xf>
    <xf numFmtId="0" fontId="59" fillId="2" borderId="1" xfId="1" applyFont="1" applyFill="1" applyBorder="1" applyAlignment="1">
      <alignment horizontal="left" vertical="center" wrapText="1"/>
    </xf>
    <xf numFmtId="164" fontId="59" fillId="2" borderId="1" xfId="0" applyNumberFormat="1" applyFont="1" applyFill="1" applyBorder="1" applyAlignment="1">
      <alignment wrapText="1"/>
    </xf>
    <xf numFmtId="164" fontId="59" fillId="2" borderId="2" xfId="0" applyNumberFormat="1" applyFont="1" applyFill="1" applyBorder="1" applyAlignment="1">
      <alignment wrapText="1"/>
    </xf>
    <xf numFmtId="0" fontId="55" fillId="34" borderId="1" xfId="0" applyFont="1" applyFill="1" applyBorder="1" applyAlignment="1">
      <alignment horizontal="left" wrapText="1"/>
    </xf>
    <xf numFmtId="0" fontId="55" fillId="34" borderId="1" xfId="0" applyFont="1" applyFill="1" applyBorder="1" applyAlignment="1">
      <alignment wrapText="1"/>
    </xf>
    <xf numFmtId="0" fontId="56" fillId="34" borderId="1" xfId="1" applyFont="1" applyFill="1" applyBorder="1" applyAlignment="1">
      <alignment horizontal="left" vertical="center" wrapText="1"/>
    </xf>
    <xf numFmtId="164" fontId="55" fillId="34" borderId="1" xfId="0" applyNumberFormat="1" applyFont="1" applyFill="1" applyBorder="1" applyAlignment="1">
      <alignment wrapText="1"/>
    </xf>
    <xf numFmtId="164" fontId="55" fillId="34" borderId="2" xfId="0" applyNumberFormat="1" applyFont="1" applyFill="1" applyBorder="1" applyAlignment="1">
      <alignment wrapText="1"/>
    </xf>
    <xf numFmtId="164" fontId="57" fillId="42" borderId="2" xfId="0" applyNumberFormat="1" applyFont="1" applyFill="1" applyBorder="1"/>
    <xf numFmtId="164" fontId="60" fillId="8" borderId="0" xfId="0" applyNumberFormat="1" applyFont="1" applyFill="1" applyAlignment="1">
      <alignment horizontal="center" vertical="center"/>
    </xf>
    <xf numFmtId="164" fontId="61" fillId="8" borderId="0" xfId="0" applyNumberFormat="1" applyFont="1" applyFill="1"/>
    <xf numFmtId="164" fontId="61" fillId="37" borderId="0" xfId="0" applyNumberFormat="1" applyFont="1" applyFill="1" applyAlignment="1">
      <alignment horizontal="center" vertical="center"/>
    </xf>
    <xf numFmtId="164" fontId="60" fillId="8" borderId="0" xfId="0" applyNumberFormat="1" applyFont="1" applyFill="1" applyAlignment="1">
      <alignment horizontal="center"/>
    </xf>
    <xf numFmtId="0" fontId="21" fillId="0" borderId="0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164" fontId="22" fillId="47" borderId="0" xfId="0" applyNumberFormat="1" applyFont="1" applyFill="1"/>
    <xf numFmtId="164" fontId="39" fillId="34" borderId="4" xfId="0" applyNumberFormat="1" applyFont="1" applyFill="1" applyBorder="1" applyAlignment="1">
      <alignment horizontal="center" vertical="center" wrapText="1"/>
    </xf>
    <xf numFmtId="164" fontId="39" fillId="34" borderId="0" xfId="0" applyNumberFormat="1" applyFont="1" applyFill="1" applyAlignment="1">
      <alignment horizontal="right" vertical="center" wrapText="1"/>
    </xf>
    <xf numFmtId="164" fontId="41" fillId="34" borderId="0" xfId="0" applyNumberFormat="1" applyFont="1" applyFill="1" applyAlignment="1">
      <alignment horizontal="right" vertical="center" wrapText="1"/>
    </xf>
    <xf numFmtId="164" fontId="40" fillId="46" borderId="0" xfId="0" applyNumberFormat="1" applyFont="1" applyFill="1" applyAlignment="1">
      <alignment horizontal="right" vertical="center" wrapText="1"/>
    </xf>
    <xf numFmtId="164" fontId="40" fillId="37" borderId="0" xfId="0" applyNumberFormat="1" applyFont="1" applyFill="1" applyAlignment="1">
      <alignment horizontal="right" vertical="center" wrapText="1"/>
    </xf>
    <xf numFmtId="164" fontId="40" fillId="34" borderId="0" xfId="0" applyNumberFormat="1" applyFont="1" applyFill="1" applyAlignment="1">
      <alignment horizontal="right" vertical="center" wrapText="1"/>
    </xf>
    <xf numFmtId="164" fontId="40" fillId="40" borderId="0" xfId="0" applyNumberFormat="1" applyFont="1" applyFill="1" applyAlignment="1">
      <alignment horizontal="right" vertical="center" wrapText="1"/>
    </xf>
    <xf numFmtId="0" fontId="42" fillId="36" borderId="0" xfId="0" applyFont="1" applyFill="1" applyAlignment="1">
      <alignment horizontal="left" vertical="center" wrapText="1"/>
    </xf>
    <xf numFmtId="164" fontId="53" fillId="36" borderId="0" xfId="0" applyNumberFormat="1" applyFont="1" applyFill="1" applyAlignment="1">
      <alignment horizontal="right" vertical="center" wrapText="1"/>
    </xf>
    <xf numFmtId="164" fontId="47" fillId="34" borderId="0" xfId="0" applyNumberFormat="1" applyFont="1" applyFill="1" applyAlignment="1">
      <alignment horizontal="right" vertical="center" wrapText="1"/>
    </xf>
    <xf numFmtId="0" fontId="39" fillId="34" borderId="0" xfId="0" applyFont="1" applyFill="1" applyAlignment="1">
      <alignment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60" fillId="8" borderId="0" xfId="0" applyFont="1" applyFill="1" applyAlignment="1">
      <alignment horizontal="left" vertical="center"/>
    </xf>
    <xf numFmtId="0" fontId="54" fillId="37" borderId="0" xfId="0" applyFont="1" applyFill="1" applyAlignment="1">
      <alignment horizontal="left"/>
    </xf>
    <xf numFmtId="0" fontId="33" fillId="32" borderId="0" xfId="0" applyFont="1" applyFill="1" applyAlignment="1">
      <alignment horizontal="left" vertical="center"/>
    </xf>
    <xf numFmtId="0" fontId="22" fillId="3" borderId="35" xfId="0" applyFont="1" applyFill="1" applyBorder="1" applyAlignment="1">
      <alignment horizontal="center" vertical="center"/>
    </xf>
    <xf numFmtId="0" fontId="22" fillId="3" borderId="36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left" vertical="center" wrapText="1"/>
    </xf>
    <xf numFmtId="0" fontId="23" fillId="8" borderId="14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/>
    </xf>
    <xf numFmtId="0" fontId="23" fillId="8" borderId="3" xfId="0" applyFont="1" applyFill="1" applyBorder="1" applyAlignment="1">
      <alignment horizontal="left"/>
    </xf>
    <xf numFmtId="0" fontId="23" fillId="8" borderId="4" xfId="0" applyFont="1" applyFill="1" applyBorder="1" applyAlignment="1">
      <alignment horizontal="left"/>
    </xf>
    <xf numFmtId="0" fontId="23" fillId="8" borderId="1" xfId="0" applyFont="1" applyFill="1" applyBorder="1" applyAlignment="1">
      <alignment horizontal="left" vertical="center" wrapText="1"/>
    </xf>
    <xf numFmtId="0" fontId="22" fillId="47" borderId="0" xfId="0" applyFont="1" applyFill="1" applyAlignment="1">
      <alignment horizontal="left"/>
    </xf>
    <xf numFmtId="0" fontId="38" fillId="33" borderId="6" xfId="47" applyFont="1" applyBorder="1" applyAlignment="1">
      <alignment horizontal="center" vertical="center" wrapText="1"/>
    </xf>
    <xf numFmtId="0" fontId="38" fillId="33" borderId="7" xfId="47" applyFont="1" applyBorder="1" applyAlignment="1">
      <alignment horizontal="center" vertical="center" wrapText="1"/>
    </xf>
    <xf numFmtId="0" fontId="38" fillId="33" borderId="8" xfId="47" applyFont="1" applyBorder="1" applyAlignment="1">
      <alignment horizontal="center" vertical="center" wrapText="1"/>
    </xf>
    <xf numFmtId="0" fontId="39" fillId="35" borderId="0" xfId="0" applyFont="1" applyFill="1" applyAlignment="1">
      <alignment horizontal="left" vertical="center" wrapText="1"/>
    </xf>
    <xf numFmtId="0" fontId="45" fillId="37" borderId="0" xfId="0" applyFont="1" applyFill="1" applyAlignment="1">
      <alignment horizontal="left" vertical="center" wrapText="1"/>
    </xf>
    <xf numFmtId="0" fontId="38" fillId="33" borderId="26" xfId="47" applyFont="1" applyBorder="1" applyAlignment="1">
      <alignment horizontal="center" vertical="center" wrapText="1"/>
    </xf>
    <xf numFmtId="0" fontId="38" fillId="33" borderId="0" xfId="47" applyFont="1" applyBorder="1" applyAlignment="1">
      <alignment horizontal="center" vertical="center" wrapText="1"/>
    </xf>
    <xf numFmtId="0" fontId="39" fillId="40" borderId="0" xfId="0" applyFont="1" applyFill="1" applyAlignment="1">
      <alignment horizontal="left" vertical="center" wrapText="1"/>
    </xf>
    <xf numFmtId="0" fontId="39" fillId="34" borderId="0" xfId="0" applyFont="1" applyFill="1" applyAlignment="1">
      <alignment horizontal="left" vertical="center" wrapText="1"/>
    </xf>
    <xf numFmtId="0" fontId="48" fillId="2" borderId="27" xfId="0" applyFont="1" applyFill="1" applyBorder="1" applyAlignment="1">
      <alignment horizontal="center" vertical="center" wrapText="1"/>
    </xf>
    <xf numFmtId="0" fontId="48" fillId="2" borderId="28" xfId="0" applyFont="1" applyFill="1" applyBorder="1" applyAlignment="1">
      <alignment horizontal="center" vertical="center" wrapText="1"/>
    </xf>
    <xf numFmtId="0" fontId="49" fillId="41" borderId="29" xfId="0" applyFont="1" applyFill="1" applyBorder="1" applyAlignment="1">
      <alignment horizontal="center" vertical="center" wrapText="1"/>
    </xf>
    <xf numFmtId="0" fontId="49" fillId="41" borderId="30" xfId="0" applyFont="1" applyFill="1" applyBorder="1" applyAlignment="1">
      <alignment horizontal="center" vertical="center" wrapText="1"/>
    </xf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" xfId="47" builtinId="23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te 2" xfId="41"/>
    <cellStyle name="Obično_List1" xfId="2"/>
    <cellStyle name="Output 2" xfId="42"/>
    <cellStyle name="Percen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zoomScale="130" zoomScaleNormal="130" workbookViewId="0">
      <selection activeCell="E8" sqref="E7:E8"/>
    </sheetView>
  </sheetViews>
  <sheetFormatPr defaultRowHeight="14.25" x14ac:dyDescent="0.2"/>
  <cols>
    <col min="1" max="1" width="9.140625" style="238"/>
    <col min="2" max="3" width="9.42578125" style="1" customWidth="1"/>
    <col min="4" max="4" width="57.42578125" style="1" customWidth="1"/>
    <col min="5" max="7" width="19.140625" style="2" customWidth="1"/>
    <col min="8" max="8" width="12.7109375" style="279" customWidth="1"/>
    <col min="9" max="16384" width="9.140625" style="1"/>
  </cols>
  <sheetData>
    <row r="1" spans="1:8" x14ac:dyDescent="0.2">
      <c r="G1" s="22"/>
      <c r="H1" s="299"/>
    </row>
    <row r="2" spans="1:8" ht="45" customHeight="1" x14ac:dyDescent="0.2">
      <c r="B2" s="313" t="s">
        <v>0</v>
      </c>
      <c r="C2" s="314"/>
      <c r="D2" s="314"/>
      <c r="E2" s="314"/>
      <c r="F2" s="314"/>
      <c r="G2" s="314"/>
      <c r="H2" s="300" t="s">
        <v>332</v>
      </c>
    </row>
    <row r="3" spans="1:8" ht="57" x14ac:dyDescent="0.2">
      <c r="B3" s="318" t="s">
        <v>1</v>
      </c>
      <c r="C3" s="319"/>
      <c r="D3" s="3" t="s">
        <v>2</v>
      </c>
      <c r="E3" s="4" t="s">
        <v>311</v>
      </c>
      <c r="F3" s="4" t="s">
        <v>369</v>
      </c>
      <c r="G3" s="246" t="s">
        <v>331</v>
      </c>
    </row>
    <row r="4" spans="1:8" x14ac:dyDescent="0.2">
      <c r="B4" s="320">
        <v>1</v>
      </c>
      <c r="C4" s="321"/>
      <c r="D4" s="5">
        <v>2</v>
      </c>
      <c r="E4" s="6">
        <v>3</v>
      </c>
      <c r="F4" s="6">
        <v>4</v>
      </c>
      <c r="G4" s="247">
        <v>5</v>
      </c>
    </row>
    <row r="5" spans="1:8" ht="30" customHeight="1" x14ac:dyDescent="0.2">
      <c r="B5" s="7"/>
      <c r="C5" s="8"/>
      <c r="D5" s="9" t="s">
        <v>3</v>
      </c>
      <c r="E5" s="10"/>
      <c r="F5" s="10"/>
      <c r="G5" s="248"/>
    </row>
    <row r="6" spans="1:8" x14ac:dyDescent="0.2">
      <c r="B6" s="7"/>
      <c r="C6" s="8"/>
      <c r="D6" s="9" t="s">
        <v>294</v>
      </c>
      <c r="E6" s="10"/>
      <c r="F6" s="10"/>
      <c r="G6" s="248"/>
    </row>
    <row r="7" spans="1:8" x14ac:dyDescent="0.2">
      <c r="B7" s="11">
        <v>410000</v>
      </c>
      <c r="C7" s="12"/>
      <c r="D7" s="12" t="s">
        <v>4</v>
      </c>
      <c r="E7" s="13">
        <f>E8+E10+E12+E15+E18</f>
        <v>278500</v>
      </c>
      <c r="F7" s="13">
        <f>F8+F10+F12+F15+F18</f>
        <v>296500</v>
      </c>
      <c r="G7" s="249">
        <f>G8+G10+G12+G15+G18</f>
        <v>18000</v>
      </c>
    </row>
    <row r="8" spans="1:8" x14ac:dyDescent="0.2">
      <c r="B8" s="14">
        <v>412100</v>
      </c>
      <c r="C8" s="15"/>
      <c r="D8" s="15" t="s">
        <v>5</v>
      </c>
      <c r="E8" s="149">
        <f>E9</f>
        <v>10000</v>
      </c>
      <c r="F8" s="149">
        <f>F9</f>
        <v>10000</v>
      </c>
      <c r="G8" s="250">
        <f>F8-E8</f>
        <v>0</v>
      </c>
    </row>
    <row r="9" spans="1:8" ht="42.75" x14ac:dyDescent="0.2">
      <c r="B9" s="16"/>
      <c r="C9" s="8"/>
      <c r="D9" s="17" t="s">
        <v>6</v>
      </c>
      <c r="E9" s="10">
        <v>10000</v>
      </c>
      <c r="F9" s="10">
        <v>10000</v>
      </c>
      <c r="G9" s="251">
        <f t="shared" ref="G9:G29" si="0">F9-E9</f>
        <v>0</v>
      </c>
    </row>
    <row r="10" spans="1:8" s="18" customFormat="1" x14ac:dyDescent="0.2">
      <c r="A10" s="239"/>
      <c r="B10" s="14">
        <v>412300</v>
      </c>
      <c r="C10" s="15"/>
      <c r="D10" s="15" t="s">
        <v>7</v>
      </c>
      <c r="E10" s="149">
        <f>E11</f>
        <v>4000</v>
      </c>
      <c r="F10" s="149">
        <f>F11</f>
        <v>4000</v>
      </c>
      <c r="G10" s="250">
        <f t="shared" si="0"/>
        <v>0</v>
      </c>
      <c r="H10" s="280"/>
    </row>
    <row r="11" spans="1:8" x14ac:dyDescent="0.2">
      <c r="B11" s="16"/>
      <c r="C11" s="8"/>
      <c r="D11" s="8" t="s">
        <v>25</v>
      </c>
      <c r="E11" s="10">
        <v>4000</v>
      </c>
      <c r="F11" s="10">
        <v>4000</v>
      </c>
      <c r="G11" s="251">
        <f t="shared" si="0"/>
        <v>0</v>
      </c>
    </row>
    <row r="12" spans="1:8" s="18" customFormat="1" x14ac:dyDescent="0.2">
      <c r="A12" s="239"/>
      <c r="B12" s="14">
        <v>412600</v>
      </c>
      <c r="C12" s="15"/>
      <c r="D12" s="15" t="s">
        <v>8</v>
      </c>
      <c r="E12" s="149">
        <f>E13+E14</f>
        <v>10000</v>
      </c>
      <c r="F12" s="149">
        <f>F13+F14</f>
        <v>10000</v>
      </c>
      <c r="G12" s="250">
        <f t="shared" si="0"/>
        <v>0</v>
      </c>
      <c r="H12" s="280"/>
    </row>
    <row r="13" spans="1:8" x14ac:dyDescent="0.2">
      <c r="B13" s="16"/>
      <c r="C13" s="8"/>
      <c r="D13" s="8" t="s">
        <v>9</v>
      </c>
      <c r="E13" s="10">
        <v>3000</v>
      </c>
      <c r="F13" s="10">
        <v>3000</v>
      </c>
      <c r="G13" s="251">
        <f t="shared" si="0"/>
        <v>0</v>
      </c>
    </row>
    <row r="14" spans="1:8" x14ac:dyDescent="0.2">
      <c r="B14" s="16"/>
      <c r="C14" s="8"/>
      <c r="D14" s="8" t="s">
        <v>10</v>
      </c>
      <c r="E14" s="10">
        <v>7000</v>
      </c>
      <c r="F14" s="10">
        <v>7000</v>
      </c>
      <c r="G14" s="251">
        <f t="shared" si="0"/>
        <v>0</v>
      </c>
    </row>
    <row r="15" spans="1:8" s="18" customFormat="1" x14ac:dyDescent="0.2">
      <c r="A15" s="239"/>
      <c r="B15" s="14">
        <v>412700</v>
      </c>
      <c r="C15" s="15"/>
      <c r="D15" s="15" t="s">
        <v>17</v>
      </c>
      <c r="E15" s="149">
        <f>E16</f>
        <v>6000</v>
      </c>
      <c r="F15" s="149">
        <f>F16+F17</f>
        <v>8000</v>
      </c>
      <c r="G15" s="250">
        <f t="shared" si="0"/>
        <v>2000</v>
      </c>
      <c r="H15" s="280"/>
    </row>
    <row r="16" spans="1:8" x14ac:dyDescent="0.2">
      <c r="A16" s="238">
        <v>1</v>
      </c>
      <c r="B16" s="218"/>
      <c r="C16" s="19"/>
      <c r="D16" s="19" t="s">
        <v>18</v>
      </c>
      <c r="E16" s="219">
        <v>6000</v>
      </c>
      <c r="F16" s="219">
        <v>7000</v>
      </c>
      <c r="G16" s="251">
        <f t="shared" si="0"/>
        <v>1000</v>
      </c>
    </row>
    <row r="17" spans="1:8" x14ac:dyDescent="0.2">
      <c r="A17" s="238">
        <v>1</v>
      </c>
      <c r="B17" s="218"/>
      <c r="C17" s="19"/>
      <c r="D17" s="19" t="s">
        <v>114</v>
      </c>
      <c r="E17" s="219">
        <v>0</v>
      </c>
      <c r="F17" s="219">
        <v>1000</v>
      </c>
      <c r="G17" s="251">
        <f t="shared" si="0"/>
        <v>1000</v>
      </c>
    </row>
    <row r="18" spans="1:8" s="18" customFormat="1" x14ac:dyDescent="0.2">
      <c r="A18" s="239"/>
      <c r="B18" s="14">
        <v>412900</v>
      </c>
      <c r="C18" s="15"/>
      <c r="D18" s="15" t="s">
        <v>11</v>
      </c>
      <c r="E18" s="149">
        <f>E19+E20+E21+E22+E23+E24</f>
        <v>248500</v>
      </c>
      <c r="F18" s="149">
        <f>F19+F20+F21+F22+F23+F24+F25</f>
        <v>264500</v>
      </c>
      <c r="G18" s="250">
        <f t="shared" si="0"/>
        <v>16000</v>
      </c>
      <c r="H18" s="280"/>
    </row>
    <row r="19" spans="1:8" x14ac:dyDescent="0.2">
      <c r="B19" s="16"/>
      <c r="C19" s="8"/>
      <c r="D19" s="8" t="s">
        <v>12</v>
      </c>
      <c r="E19" s="10">
        <v>190000</v>
      </c>
      <c r="F19" s="10">
        <v>210000</v>
      </c>
      <c r="G19" s="251">
        <f t="shared" si="0"/>
        <v>20000</v>
      </c>
    </row>
    <row r="20" spans="1:8" x14ac:dyDescent="0.2">
      <c r="B20" s="16"/>
      <c r="C20" s="8"/>
      <c r="D20" s="8" t="s">
        <v>13</v>
      </c>
      <c r="E20" s="10">
        <v>20000</v>
      </c>
      <c r="F20" s="10">
        <v>19000</v>
      </c>
      <c r="G20" s="251">
        <f t="shared" si="0"/>
        <v>-1000</v>
      </c>
    </row>
    <row r="21" spans="1:8" x14ac:dyDescent="0.2">
      <c r="B21" s="7"/>
      <c r="C21" s="8"/>
      <c r="D21" s="19" t="s">
        <v>14</v>
      </c>
      <c r="E21" s="10">
        <v>18000</v>
      </c>
      <c r="F21" s="10">
        <v>18000</v>
      </c>
      <c r="G21" s="251">
        <f t="shared" si="0"/>
        <v>0</v>
      </c>
    </row>
    <row r="22" spans="1:8" x14ac:dyDescent="0.2">
      <c r="B22" s="7"/>
      <c r="C22" s="8"/>
      <c r="D22" s="19" t="s">
        <v>15</v>
      </c>
      <c r="E22" s="10">
        <v>9000</v>
      </c>
      <c r="F22" s="10">
        <v>9000</v>
      </c>
      <c r="G22" s="251">
        <f t="shared" si="0"/>
        <v>0</v>
      </c>
    </row>
    <row r="23" spans="1:8" x14ac:dyDescent="0.2">
      <c r="B23" s="7"/>
      <c r="C23" s="8"/>
      <c r="D23" s="19" t="s">
        <v>16</v>
      </c>
      <c r="E23" s="10">
        <v>7000</v>
      </c>
      <c r="F23" s="10">
        <v>3000</v>
      </c>
      <c r="G23" s="251">
        <f t="shared" si="0"/>
        <v>-4000</v>
      </c>
    </row>
    <row r="24" spans="1:8" ht="28.5" x14ac:dyDescent="0.2">
      <c r="B24" s="7"/>
      <c r="C24" s="8"/>
      <c r="D24" s="20" t="s">
        <v>20</v>
      </c>
      <c r="E24" s="10">
        <v>4500</v>
      </c>
      <c r="F24" s="10">
        <v>4500</v>
      </c>
      <c r="G24" s="251">
        <f t="shared" si="0"/>
        <v>0</v>
      </c>
    </row>
    <row r="25" spans="1:8" x14ac:dyDescent="0.2">
      <c r="A25" s="238">
        <v>1</v>
      </c>
      <c r="B25" s="220"/>
      <c r="C25" s="19"/>
      <c r="D25" s="20" t="s">
        <v>317</v>
      </c>
      <c r="E25" s="219">
        <v>0</v>
      </c>
      <c r="F25" s="219">
        <v>1000</v>
      </c>
      <c r="G25" s="251">
        <f t="shared" si="0"/>
        <v>1000</v>
      </c>
    </row>
    <row r="26" spans="1:8" x14ac:dyDescent="0.2">
      <c r="B26" s="242">
        <v>510000</v>
      </c>
      <c r="C26" s="137"/>
      <c r="D26" s="137" t="s">
        <v>19</v>
      </c>
      <c r="E26" s="241">
        <f>E28</f>
        <v>20000</v>
      </c>
      <c r="F26" s="241">
        <f>F28</f>
        <v>20000</v>
      </c>
      <c r="G26" s="252">
        <f t="shared" si="0"/>
        <v>0</v>
      </c>
    </row>
    <row r="27" spans="1:8" x14ac:dyDescent="0.2">
      <c r="B27" s="7">
        <v>511300</v>
      </c>
      <c r="C27" s="8"/>
      <c r="D27" s="8" t="s">
        <v>21</v>
      </c>
      <c r="E27" s="10"/>
      <c r="F27" s="10"/>
      <c r="G27" s="251">
        <f t="shared" si="0"/>
        <v>0</v>
      </c>
    </row>
    <row r="28" spans="1:8" x14ac:dyDescent="0.2">
      <c r="B28" s="7"/>
      <c r="C28" s="8"/>
      <c r="D28" s="8" t="s">
        <v>22</v>
      </c>
      <c r="E28" s="10">
        <v>20000</v>
      </c>
      <c r="F28" s="10">
        <v>20000</v>
      </c>
      <c r="G28" s="251">
        <f t="shared" si="0"/>
        <v>0</v>
      </c>
    </row>
    <row r="29" spans="1:8" ht="15" thickBot="1" x14ac:dyDescent="0.25">
      <c r="B29" s="322" t="s">
        <v>23</v>
      </c>
      <c r="C29" s="323"/>
      <c r="D29" s="323"/>
      <c r="E29" s="68">
        <f>E26+E7</f>
        <v>298500</v>
      </c>
      <c r="F29" s="68">
        <f>F7+F26</f>
        <v>316500</v>
      </c>
      <c r="G29" s="294">
        <f t="shared" si="0"/>
        <v>18000</v>
      </c>
    </row>
    <row r="30" spans="1:8" x14ac:dyDescent="0.2">
      <c r="B30" s="21"/>
      <c r="C30" s="21"/>
      <c r="D30" s="21"/>
      <c r="E30" s="22"/>
      <c r="F30" s="22"/>
      <c r="G30" s="22"/>
    </row>
    <row r="31" spans="1:8" x14ac:dyDescent="0.2">
      <c r="B31" s="21"/>
      <c r="C31" s="21"/>
      <c r="D31" s="21"/>
      <c r="E31" s="22"/>
      <c r="F31" s="22"/>
      <c r="G31" s="22"/>
    </row>
    <row r="32" spans="1:8" ht="31.5" customHeight="1" x14ac:dyDescent="0.2">
      <c r="B32" s="8"/>
      <c r="C32" s="8"/>
      <c r="D32" s="23" t="s">
        <v>24</v>
      </c>
      <c r="E32" s="24"/>
      <c r="F32" s="24"/>
      <c r="G32" s="248"/>
    </row>
    <row r="33" spans="1:7" x14ac:dyDescent="0.2">
      <c r="B33" s="8"/>
      <c r="C33" s="8"/>
      <c r="D33" s="23" t="s">
        <v>295</v>
      </c>
      <c r="E33" s="24"/>
      <c r="F33" s="24"/>
      <c r="G33" s="248"/>
    </row>
    <row r="34" spans="1:7" x14ac:dyDescent="0.2">
      <c r="B34" s="25">
        <v>410000</v>
      </c>
      <c r="C34" s="26"/>
      <c r="D34" s="27" t="s">
        <v>4</v>
      </c>
      <c r="E34" s="28">
        <f>E35+E45+E49+E66+E69+E70</f>
        <v>862500</v>
      </c>
      <c r="F34" s="28">
        <f>F35+F45+F49+F66+F69+F70</f>
        <v>874601</v>
      </c>
      <c r="G34" s="253">
        <f>G35+G45+G49+G66+G69+G70</f>
        <v>12101</v>
      </c>
    </row>
    <row r="35" spans="1:7" ht="28.5" x14ac:dyDescent="0.2">
      <c r="B35" s="29">
        <v>412200</v>
      </c>
      <c r="C35" s="30"/>
      <c r="D35" s="32" t="s">
        <v>26</v>
      </c>
      <c r="E35" s="31">
        <f>SUM(E36:E44)</f>
        <v>64500</v>
      </c>
      <c r="F35" s="31">
        <f>F36+F37+F38+F39+F40+F41+F42+F43+F44</f>
        <v>90000</v>
      </c>
      <c r="G35" s="250">
        <f>F35-E35</f>
        <v>25500</v>
      </c>
    </row>
    <row r="36" spans="1:7" x14ac:dyDescent="0.2">
      <c r="A36" s="238">
        <v>1</v>
      </c>
      <c r="B36" s="8"/>
      <c r="C36" s="8"/>
      <c r="D36" s="8" t="s">
        <v>27</v>
      </c>
      <c r="E36" s="24">
        <v>11000</v>
      </c>
      <c r="F36" s="24">
        <v>17000</v>
      </c>
      <c r="G36" s="248">
        <f>F36-E36</f>
        <v>6000</v>
      </c>
    </row>
    <row r="37" spans="1:7" x14ac:dyDescent="0.2">
      <c r="B37" s="8"/>
      <c r="C37" s="8"/>
      <c r="D37" s="33" t="s">
        <v>28</v>
      </c>
      <c r="E37" s="24">
        <v>8000</v>
      </c>
      <c r="F37" s="24">
        <v>8000</v>
      </c>
      <c r="G37" s="248">
        <f t="shared" ref="G37:G44" si="1">F37-E37</f>
        <v>0</v>
      </c>
    </row>
    <row r="38" spans="1:7" x14ac:dyDescent="0.2">
      <c r="B38" s="8"/>
      <c r="C38" s="8"/>
      <c r="D38" s="33" t="s">
        <v>29</v>
      </c>
      <c r="E38" s="24">
        <v>15000</v>
      </c>
      <c r="F38" s="24">
        <v>15000</v>
      </c>
      <c r="G38" s="248">
        <f t="shared" si="1"/>
        <v>0</v>
      </c>
    </row>
    <row r="39" spans="1:7" x14ac:dyDescent="0.2">
      <c r="B39" s="8"/>
      <c r="C39" s="8"/>
      <c r="D39" s="33" t="s">
        <v>30</v>
      </c>
      <c r="E39" s="24">
        <v>3000</v>
      </c>
      <c r="F39" s="24">
        <v>3000</v>
      </c>
      <c r="G39" s="248">
        <f t="shared" si="1"/>
        <v>0</v>
      </c>
    </row>
    <row r="40" spans="1:7" x14ac:dyDescent="0.2">
      <c r="B40" s="8"/>
      <c r="C40" s="8"/>
      <c r="D40" s="33" t="s">
        <v>344</v>
      </c>
      <c r="E40" s="24">
        <v>7000</v>
      </c>
      <c r="F40" s="24">
        <v>14000</v>
      </c>
      <c r="G40" s="248">
        <f t="shared" si="1"/>
        <v>7000</v>
      </c>
    </row>
    <row r="41" spans="1:7" x14ac:dyDescent="0.2">
      <c r="B41" s="8"/>
      <c r="C41" s="8"/>
      <c r="D41" s="33" t="s">
        <v>31</v>
      </c>
      <c r="E41" s="24">
        <v>1000</v>
      </c>
      <c r="F41" s="24">
        <v>1000</v>
      </c>
      <c r="G41" s="248">
        <f t="shared" si="1"/>
        <v>0</v>
      </c>
    </row>
    <row r="42" spans="1:7" x14ac:dyDescent="0.2">
      <c r="B42" s="8"/>
      <c r="C42" s="8"/>
      <c r="D42" s="33" t="s">
        <v>32</v>
      </c>
      <c r="E42" s="24">
        <v>1000</v>
      </c>
      <c r="F42" s="24">
        <v>1000</v>
      </c>
      <c r="G42" s="248">
        <f t="shared" si="1"/>
        <v>0</v>
      </c>
    </row>
    <row r="43" spans="1:7" x14ac:dyDescent="0.2">
      <c r="A43" s="238">
        <v>1</v>
      </c>
      <c r="B43" s="8"/>
      <c r="C43" s="8"/>
      <c r="D43" s="33" t="s">
        <v>131</v>
      </c>
      <c r="E43" s="24">
        <v>11500</v>
      </c>
      <c r="F43" s="24">
        <v>23000</v>
      </c>
      <c r="G43" s="248">
        <f t="shared" si="1"/>
        <v>11500</v>
      </c>
    </row>
    <row r="44" spans="1:7" x14ac:dyDescent="0.2">
      <c r="A44" s="238">
        <v>1</v>
      </c>
      <c r="B44" s="8"/>
      <c r="C44" s="8"/>
      <c r="D44" s="33" t="s">
        <v>33</v>
      </c>
      <c r="E44" s="24">
        <v>7000</v>
      </c>
      <c r="F44" s="24">
        <v>8000</v>
      </c>
      <c r="G44" s="248">
        <f t="shared" si="1"/>
        <v>1000</v>
      </c>
    </row>
    <row r="45" spans="1:7" x14ac:dyDescent="0.2">
      <c r="B45" s="29">
        <v>412300</v>
      </c>
      <c r="C45" s="30"/>
      <c r="D45" s="34" t="s">
        <v>37</v>
      </c>
      <c r="E45" s="31">
        <f>E46+E47+E48</f>
        <v>21000</v>
      </c>
      <c r="F45" s="31">
        <f>F46+F47+F48</f>
        <v>27633</v>
      </c>
      <c r="G45" s="250">
        <f t="shared" ref="G45:G50" si="2">F45-E45</f>
        <v>6633</v>
      </c>
    </row>
    <row r="46" spans="1:7" x14ac:dyDescent="0.2">
      <c r="B46" s="8"/>
      <c r="C46" s="8"/>
      <c r="D46" s="35" t="s">
        <v>34</v>
      </c>
      <c r="E46" s="24">
        <v>7000</v>
      </c>
      <c r="F46" s="24">
        <v>4500</v>
      </c>
      <c r="G46" s="248">
        <f t="shared" si="2"/>
        <v>-2500</v>
      </c>
    </row>
    <row r="47" spans="1:7" x14ac:dyDescent="0.2">
      <c r="B47" s="8"/>
      <c r="C47" s="8"/>
      <c r="D47" s="33" t="s">
        <v>35</v>
      </c>
      <c r="E47" s="24">
        <v>12000</v>
      </c>
      <c r="F47" s="24">
        <v>18633</v>
      </c>
      <c r="G47" s="248">
        <f t="shared" si="2"/>
        <v>6633</v>
      </c>
    </row>
    <row r="48" spans="1:7" x14ac:dyDescent="0.2">
      <c r="B48" s="8"/>
      <c r="C48" s="8"/>
      <c r="D48" s="8" t="s">
        <v>36</v>
      </c>
      <c r="E48" s="24">
        <v>2000</v>
      </c>
      <c r="F48" s="24">
        <v>4500</v>
      </c>
      <c r="G48" s="248">
        <f t="shared" si="2"/>
        <v>2500</v>
      </c>
    </row>
    <row r="49" spans="1:7" x14ac:dyDescent="0.2">
      <c r="B49" s="29">
        <v>412700</v>
      </c>
      <c r="C49" s="30"/>
      <c r="D49" s="30" t="s">
        <v>38</v>
      </c>
      <c r="E49" s="31">
        <f>SUM(E50:E64)</f>
        <v>74000</v>
      </c>
      <c r="F49" s="31">
        <f>F50+F51+F52+F53+F54+F55+F56+F57+F58+F59+F60+F61+F62+F63+F64+F65</f>
        <v>90968</v>
      </c>
      <c r="G49" s="250">
        <f t="shared" si="2"/>
        <v>16968</v>
      </c>
    </row>
    <row r="50" spans="1:7" x14ac:dyDescent="0.2">
      <c r="B50" s="8"/>
      <c r="C50" s="8"/>
      <c r="D50" s="33" t="s">
        <v>39</v>
      </c>
      <c r="E50" s="24">
        <v>1000</v>
      </c>
      <c r="F50" s="24">
        <v>1000</v>
      </c>
      <c r="G50" s="248">
        <f t="shared" si="2"/>
        <v>0</v>
      </c>
    </row>
    <row r="51" spans="1:7" x14ac:dyDescent="0.2">
      <c r="B51" s="8"/>
      <c r="C51" s="8"/>
      <c r="D51" s="33" t="s">
        <v>40</v>
      </c>
      <c r="E51" s="24">
        <v>2000</v>
      </c>
      <c r="F51" s="24">
        <v>2000</v>
      </c>
      <c r="G51" s="248">
        <f t="shared" ref="G51:G65" si="3">F51-E51</f>
        <v>0</v>
      </c>
    </row>
    <row r="52" spans="1:7" x14ac:dyDescent="0.2">
      <c r="B52" s="8"/>
      <c r="C52" s="8"/>
      <c r="D52" s="35" t="s">
        <v>41</v>
      </c>
      <c r="E52" s="24">
        <v>3000</v>
      </c>
      <c r="F52" s="24">
        <v>3000</v>
      </c>
      <c r="G52" s="248">
        <f t="shared" si="3"/>
        <v>0</v>
      </c>
    </row>
    <row r="53" spans="1:7" ht="28.5" x14ac:dyDescent="0.2">
      <c r="B53" s="8"/>
      <c r="C53" s="8"/>
      <c r="D53" s="33" t="s">
        <v>42</v>
      </c>
      <c r="E53" s="24">
        <v>5000</v>
      </c>
      <c r="F53" s="24">
        <v>5000</v>
      </c>
      <c r="G53" s="248">
        <f t="shared" si="3"/>
        <v>0</v>
      </c>
    </row>
    <row r="54" spans="1:7" x14ac:dyDescent="0.2">
      <c r="B54" s="8"/>
      <c r="C54" s="8"/>
      <c r="D54" s="33" t="s">
        <v>43</v>
      </c>
      <c r="E54" s="24">
        <v>1000</v>
      </c>
      <c r="F54" s="24">
        <v>1000</v>
      </c>
      <c r="G54" s="248">
        <f t="shared" si="3"/>
        <v>0</v>
      </c>
    </row>
    <row r="55" spans="1:7" x14ac:dyDescent="0.2">
      <c r="A55" s="238">
        <v>1</v>
      </c>
      <c r="B55" s="19"/>
      <c r="C55" s="19"/>
      <c r="D55" s="33" t="s">
        <v>319</v>
      </c>
      <c r="E55" s="61">
        <v>0</v>
      </c>
      <c r="F55" s="61">
        <v>14000</v>
      </c>
      <c r="G55" s="248">
        <f t="shared" si="3"/>
        <v>14000</v>
      </c>
    </row>
    <row r="56" spans="1:7" ht="28.5" x14ac:dyDescent="0.2">
      <c r="B56" s="8"/>
      <c r="C56" s="8"/>
      <c r="D56" s="33" t="s">
        <v>312</v>
      </c>
      <c r="E56" s="24">
        <v>31500</v>
      </c>
      <c r="F56" s="24">
        <v>31500</v>
      </c>
      <c r="G56" s="248">
        <f t="shared" si="3"/>
        <v>0</v>
      </c>
    </row>
    <row r="57" spans="1:7" x14ac:dyDescent="0.2">
      <c r="B57" s="8"/>
      <c r="C57" s="8"/>
      <c r="D57" s="33" t="s">
        <v>44</v>
      </c>
      <c r="E57" s="24">
        <v>8000</v>
      </c>
      <c r="F57" s="24">
        <v>8000</v>
      </c>
      <c r="G57" s="248">
        <f t="shared" si="3"/>
        <v>0</v>
      </c>
    </row>
    <row r="58" spans="1:7" x14ac:dyDescent="0.2">
      <c r="B58" s="8"/>
      <c r="C58" s="8"/>
      <c r="D58" s="33" t="s">
        <v>45</v>
      </c>
      <c r="E58" s="24">
        <v>8000</v>
      </c>
      <c r="F58" s="24">
        <v>8000</v>
      </c>
      <c r="G58" s="248">
        <f t="shared" si="3"/>
        <v>0</v>
      </c>
    </row>
    <row r="59" spans="1:7" x14ac:dyDescent="0.2">
      <c r="B59" s="8"/>
      <c r="C59" s="8"/>
      <c r="D59" s="33" t="s">
        <v>46</v>
      </c>
      <c r="E59" s="24">
        <v>2000</v>
      </c>
      <c r="F59" s="24">
        <v>2000</v>
      </c>
      <c r="G59" s="248">
        <f t="shared" si="3"/>
        <v>0</v>
      </c>
    </row>
    <row r="60" spans="1:7" x14ac:dyDescent="0.2">
      <c r="B60" s="8"/>
      <c r="C60" s="8"/>
      <c r="D60" s="33" t="s">
        <v>47</v>
      </c>
      <c r="E60" s="24">
        <v>500</v>
      </c>
      <c r="F60" s="24">
        <v>500</v>
      </c>
      <c r="G60" s="248">
        <f t="shared" si="3"/>
        <v>0</v>
      </c>
    </row>
    <row r="61" spans="1:7" x14ac:dyDescent="0.2">
      <c r="B61" s="8"/>
      <c r="C61" s="8"/>
      <c r="D61" s="8" t="s">
        <v>48</v>
      </c>
      <c r="E61" s="24">
        <v>2000</v>
      </c>
      <c r="F61" s="24">
        <v>2000</v>
      </c>
      <c r="G61" s="248">
        <f t="shared" si="3"/>
        <v>0</v>
      </c>
    </row>
    <row r="62" spans="1:7" x14ac:dyDescent="0.2">
      <c r="B62" s="8"/>
      <c r="C62" s="8"/>
      <c r="D62" s="33" t="s">
        <v>49</v>
      </c>
      <c r="E62" s="24">
        <v>3000</v>
      </c>
      <c r="F62" s="24">
        <v>3000</v>
      </c>
      <c r="G62" s="248">
        <f t="shared" si="3"/>
        <v>0</v>
      </c>
    </row>
    <row r="63" spans="1:7" x14ac:dyDescent="0.2">
      <c r="B63" s="8"/>
      <c r="C63" s="8"/>
      <c r="D63" s="33" t="s">
        <v>50</v>
      </c>
      <c r="E63" s="24">
        <v>3000</v>
      </c>
      <c r="F63" s="24">
        <v>3000</v>
      </c>
      <c r="G63" s="248">
        <f t="shared" si="3"/>
        <v>0</v>
      </c>
    </row>
    <row r="64" spans="1:7" x14ac:dyDescent="0.2">
      <c r="B64" s="19"/>
      <c r="C64" s="19"/>
      <c r="D64" s="35" t="s">
        <v>51</v>
      </c>
      <c r="E64" s="61">
        <v>4000</v>
      </c>
      <c r="F64" s="61">
        <v>4000</v>
      </c>
      <c r="G64" s="248">
        <f t="shared" si="3"/>
        <v>0</v>
      </c>
    </row>
    <row r="65" spans="1:8" x14ac:dyDescent="0.2">
      <c r="A65" s="238">
        <v>1</v>
      </c>
      <c r="B65" s="19"/>
      <c r="C65" s="19"/>
      <c r="D65" s="35" t="s">
        <v>114</v>
      </c>
      <c r="E65" s="61">
        <v>0</v>
      </c>
      <c r="F65" s="61">
        <f>3000-32</f>
        <v>2968</v>
      </c>
      <c r="G65" s="248">
        <f t="shared" si="3"/>
        <v>2968</v>
      </c>
    </row>
    <row r="66" spans="1:8" x14ac:dyDescent="0.2">
      <c r="B66" s="29">
        <v>412900</v>
      </c>
      <c r="C66" s="30"/>
      <c r="D66" s="30" t="s">
        <v>11</v>
      </c>
      <c r="E66" s="31">
        <f>E67+E68</f>
        <v>15000</v>
      </c>
      <c r="F66" s="31">
        <f>F67+F68</f>
        <v>5000</v>
      </c>
      <c r="G66" s="250">
        <f>G67+G68</f>
        <v>-10000</v>
      </c>
    </row>
    <row r="67" spans="1:8" ht="99.75" x14ac:dyDescent="0.2">
      <c r="A67" s="238">
        <v>1</v>
      </c>
      <c r="B67" s="8"/>
      <c r="C67" s="8"/>
      <c r="D67" s="8" t="s">
        <v>52</v>
      </c>
      <c r="E67" s="24">
        <v>10000</v>
      </c>
      <c r="F67" s="24">
        <v>0</v>
      </c>
      <c r="G67" s="248">
        <f>F67-E67</f>
        <v>-10000</v>
      </c>
      <c r="H67" s="279" t="s">
        <v>333</v>
      </c>
    </row>
    <row r="68" spans="1:8" x14ac:dyDescent="0.2">
      <c r="B68" s="8"/>
      <c r="C68" s="8"/>
      <c r="D68" s="8" t="s">
        <v>53</v>
      </c>
      <c r="E68" s="24">
        <v>5000</v>
      </c>
      <c r="F68" s="24">
        <v>5000</v>
      </c>
      <c r="G68" s="248">
        <f>F68-E68</f>
        <v>0</v>
      </c>
    </row>
    <row r="69" spans="1:8" ht="99.75" x14ac:dyDescent="0.2">
      <c r="A69" s="238">
        <v>1</v>
      </c>
      <c r="B69" s="243">
        <v>419000</v>
      </c>
      <c r="C69" s="39"/>
      <c r="D69" s="244" t="s">
        <v>320</v>
      </c>
      <c r="E69" s="245">
        <v>0</v>
      </c>
      <c r="F69" s="245">
        <v>10000</v>
      </c>
      <c r="G69" s="255">
        <f>F69+E69</f>
        <v>10000</v>
      </c>
      <c r="H69" s="279" t="s">
        <v>333</v>
      </c>
    </row>
    <row r="70" spans="1:8" x14ac:dyDescent="0.2">
      <c r="B70" s="29">
        <v>416000</v>
      </c>
      <c r="C70" s="30"/>
      <c r="D70" s="69" t="s">
        <v>62</v>
      </c>
      <c r="E70" s="31">
        <f>SUM(E71:E79)</f>
        <v>688000</v>
      </c>
      <c r="F70" s="31">
        <f>SUM(F71:F79)</f>
        <v>651000</v>
      </c>
      <c r="G70" s="250">
        <f>G71+G72+G73+G74+G75+G76+G77+G78+G79</f>
        <v>-37000</v>
      </c>
    </row>
    <row r="71" spans="1:8" ht="71.25" x14ac:dyDescent="0.2">
      <c r="B71" s="8"/>
      <c r="C71" s="8"/>
      <c r="D71" s="70" t="s">
        <v>61</v>
      </c>
      <c r="E71" s="24">
        <v>360000</v>
      </c>
      <c r="F71" s="24">
        <v>360000</v>
      </c>
      <c r="G71" s="248">
        <f>F71-E71</f>
        <v>0</v>
      </c>
    </row>
    <row r="72" spans="1:8" ht="28.5" x14ac:dyDescent="0.2">
      <c r="B72" s="8"/>
      <c r="C72" s="8"/>
      <c r="D72" s="70" t="s">
        <v>54</v>
      </c>
      <c r="E72" s="24">
        <v>180000</v>
      </c>
      <c r="F72" s="24">
        <v>180000</v>
      </c>
      <c r="G72" s="248">
        <f t="shared" ref="G72:G78" si="4">F72-E72</f>
        <v>0</v>
      </c>
    </row>
    <row r="73" spans="1:8" x14ac:dyDescent="0.2">
      <c r="B73" s="8"/>
      <c r="C73" s="8"/>
      <c r="D73" s="70" t="s">
        <v>308</v>
      </c>
      <c r="E73" s="24">
        <v>6000</v>
      </c>
      <c r="F73" s="24">
        <v>6000</v>
      </c>
      <c r="G73" s="248">
        <f t="shared" si="4"/>
        <v>0</v>
      </c>
    </row>
    <row r="74" spans="1:8" x14ac:dyDescent="0.2">
      <c r="B74" s="8"/>
      <c r="C74" s="8"/>
      <c r="D74" s="70" t="s">
        <v>55</v>
      </c>
      <c r="E74" s="24">
        <v>30000</v>
      </c>
      <c r="F74" s="24">
        <v>30000</v>
      </c>
      <c r="G74" s="248">
        <f t="shared" si="4"/>
        <v>0</v>
      </c>
    </row>
    <row r="75" spans="1:8" x14ac:dyDescent="0.2">
      <c r="B75" s="8"/>
      <c r="C75" s="8"/>
      <c r="D75" s="70" t="s">
        <v>56</v>
      </c>
      <c r="E75" s="24">
        <v>45000</v>
      </c>
      <c r="F75" s="24">
        <v>45000</v>
      </c>
      <c r="G75" s="248">
        <f t="shared" si="4"/>
        <v>0</v>
      </c>
    </row>
    <row r="76" spans="1:8" x14ac:dyDescent="0.2">
      <c r="A76" s="238">
        <v>1</v>
      </c>
      <c r="B76" s="8"/>
      <c r="C76" s="8"/>
      <c r="D76" s="70" t="s">
        <v>57</v>
      </c>
      <c r="E76" s="24">
        <v>18000</v>
      </c>
      <c r="F76" s="24">
        <v>26000</v>
      </c>
      <c r="G76" s="248">
        <f t="shared" si="4"/>
        <v>8000</v>
      </c>
    </row>
    <row r="77" spans="1:8" ht="71.25" x14ac:dyDescent="0.2">
      <c r="A77" s="238">
        <v>1</v>
      </c>
      <c r="B77" s="8"/>
      <c r="C77" s="8"/>
      <c r="D77" s="70" t="s">
        <v>58</v>
      </c>
      <c r="E77" s="24">
        <v>45000</v>
      </c>
      <c r="F77" s="24">
        <v>0</v>
      </c>
      <c r="G77" s="248">
        <f t="shared" si="4"/>
        <v>-45000</v>
      </c>
      <c r="H77" s="279" t="s">
        <v>334</v>
      </c>
    </row>
    <row r="78" spans="1:8" x14ac:dyDescent="0.2">
      <c r="B78" s="8"/>
      <c r="C78" s="8"/>
      <c r="D78" s="70" t="s">
        <v>59</v>
      </c>
      <c r="E78" s="24">
        <v>3000</v>
      </c>
      <c r="F78" s="24">
        <v>3000</v>
      </c>
      <c r="G78" s="248">
        <f t="shared" si="4"/>
        <v>0</v>
      </c>
    </row>
    <row r="79" spans="1:8" ht="28.5" x14ac:dyDescent="0.2">
      <c r="B79" s="8"/>
      <c r="C79" s="8"/>
      <c r="D79" s="70" t="s">
        <v>60</v>
      </c>
      <c r="E79" s="24">
        <v>1000</v>
      </c>
      <c r="F79" s="24">
        <v>1000</v>
      </c>
      <c r="G79" s="248">
        <f>F79-E79</f>
        <v>0</v>
      </c>
    </row>
    <row r="80" spans="1:8" x14ac:dyDescent="0.2">
      <c r="B80" s="221">
        <v>510000</v>
      </c>
      <c r="C80" s="222"/>
      <c r="D80" s="223" t="s">
        <v>79</v>
      </c>
      <c r="E80" s="224">
        <v>0</v>
      </c>
      <c r="F80" s="224">
        <f>F81</f>
        <v>20000</v>
      </c>
      <c r="G80" s="256">
        <f>G81</f>
        <v>20000</v>
      </c>
    </row>
    <row r="81" spans="1:11" ht="28.5" x14ac:dyDescent="0.2">
      <c r="A81" s="238">
        <v>1</v>
      </c>
      <c r="B81" s="19"/>
      <c r="C81" s="19"/>
      <c r="D81" s="70" t="s">
        <v>335</v>
      </c>
      <c r="E81" s="61">
        <v>0</v>
      </c>
      <c r="F81" s="61">
        <v>20000</v>
      </c>
      <c r="G81" s="254">
        <f>F81-E81</f>
        <v>20000</v>
      </c>
    </row>
    <row r="82" spans="1:11" x14ac:dyDescent="0.2">
      <c r="B82" s="135"/>
      <c r="C82" s="135"/>
      <c r="D82" s="135" t="s">
        <v>63</v>
      </c>
      <c r="E82" s="136">
        <f>E83+E87</f>
        <v>144000</v>
      </c>
      <c r="F82" s="136">
        <f>F83+F87</f>
        <v>185000</v>
      </c>
      <c r="G82" s="257">
        <f>G87+G83</f>
        <v>41000</v>
      </c>
    </row>
    <row r="83" spans="1:11" x14ac:dyDescent="0.2">
      <c r="B83" s="30">
        <v>412000</v>
      </c>
      <c r="C83" s="30"/>
      <c r="D83" s="30" t="s">
        <v>69</v>
      </c>
      <c r="E83" s="31">
        <f>E84+E85+E86</f>
        <v>14000</v>
      </c>
      <c r="F83" s="31">
        <f>F84+F85+F86</f>
        <v>5000</v>
      </c>
      <c r="G83" s="250">
        <f t="shared" ref="G83:G89" si="5">F83-E83</f>
        <v>-9000</v>
      </c>
    </row>
    <row r="84" spans="1:11" x14ac:dyDescent="0.2">
      <c r="B84" s="84">
        <v>412600</v>
      </c>
      <c r="C84" s="38"/>
      <c r="D84" s="19" t="s">
        <v>8</v>
      </c>
      <c r="E84" s="61">
        <v>1000</v>
      </c>
      <c r="F84" s="61">
        <v>1000</v>
      </c>
      <c r="G84" s="254">
        <f t="shared" si="5"/>
        <v>0</v>
      </c>
    </row>
    <row r="85" spans="1:11" x14ac:dyDescent="0.2">
      <c r="B85" s="146">
        <v>412700</v>
      </c>
      <c r="C85" s="38"/>
      <c r="D85" s="19" t="s">
        <v>192</v>
      </c>
      <c r="E85" s="61">
        <v>3000</v>
      </c>
      <c r="F85" s="61">
        <v>3000</v>
      </c>
      <c r="G85" s="254">
        <f t="shared" si="5"/>
        <v>0</v>
      </c>
    </row>
    <row r="86" spans="1:11" ht="28.5" x14ac:dyDescent="0.2">
      <c r="B86" s="146">
        <v>412900</v>
      </c>
      <c r="C86" s="38"/>
      <c r="D86" s="20" t="s">
        <v>65</v>
      </c>
      <c r="E86" s="61">
        <v>10000</v>
      </c>
      <c r="F86" s="61">
        <v>1000</v>
      </c>
      <c r="G86" s="254">
        <f t="shared" si="5"/>
        <v>-9000</v>
      </c>
    </row>
    <row r="87" spans="1:11" x14ac:dyDescent="0.2">
      <c r="B87" s="137">
        <v>510000</v>
      </c>
      <c r="C87" s="137"/>
      <c r="D87" s="139" t="s">
        <v>183</v>
      </c>
      <c r="E87" s="140">
        <f>E88+E89</f>
        <v>130000</v>
      </c>
      <c r="F87" s="140">
        <f>F88+F89</f>
        <v>180000</v>
      </c>
      <c r="G87" s="258">
        <f t="shared" si="5"/>
        <v>50000</v>
      </c>
    </row>
    <row r="88" spans="1:11" x14ac:dyDescent="0.2">
      <c r="A88" s="238">
        <v>1</v>
      </c>
      <c r="B88" s="38"/>
      <c r="C88" s="38"/>
      <c r="D88" s="19" t="s">
        <v>132</v>
      </c>
      <c r="E88" s="61">
        <v>110000</v>
      </c>
      <c r="F88" s="61">
        <v>150000</v>
      </c>
      <c r="G88" s="254">
        <f t="shared" si="5"/>
        <v>40000</v>
      </c>
    </row>
    <row r="89" spans="1:11" x14ac:dyDescent="0.2">
      <c r="B89" s="8"/>
      <c r="C89" s="8"/>
      <c r="D89" s="8" t="s">
        <v>64</v>
      </c>
      <c r="E89" s="24">
        <v>20000</v>
      </c>
      <c r="F89" s="24">
        <v>30000</v>
      </c>
      <c r="G89" s="254">
        <f t="shared" si="5"/>
        <v>10000</v>
      </c>
    </row>
    <row r="90" spans="1:11" x14ac:dyDescent="0.2">
      <c r="B90" s="142"/>
      <c r="C90" s="142"/>
      <c r="D90" s="143" t="s">
        <v>66</v>
      </c>
      <c r="E90" s="136">
        <f>E91+E96</f>
        <v>41200</v>
      </c>
      <c r="F90" s="136">
        <f>F91+F96</f>
        <v>22200</v>
      </c>
      <c r="G90" s="257">
        <f>G91+G96</f>
        <v>-19000</v>
      </c>
    </row>
    <row r="91" spans="1:11" x14ac:dyDescent="0.2">
      <c r="B91" s="30">
        <v>412000</v>
      </c>
      <c r="C91" s="30"/>
      <c r="D91" s="40" t="s">
        <v>69</v>
      </c>
      <c r="E91" s="31">
        <f>E93+E94+E95+E92</f>
        <v>11200</v>
      </c>
      <c r="F91" s="31">
        <f>SUM(F92:F95)</f>
        <v>7200</v>
      </c>
      <c r="G91" s="250">
        <f t="shared" ref="G91:G97" si="6">F91-E91</f>
        <v>-4000</v>
      </c>
    </row>
    <row r="92" spans="1:11" s="46" customFormat="1" x14ac:dyDescent="0.2">
      <c r="A92" s="240"/>
      <c r="B92" s="146">
        <v>412400</v>
      </c>
      <c r="C92" s="38"/>
      <c r="D92" s="141" t="s">
        <v>293</v>
      </c>
      <c r="E92" s="61">
        <v>2200</v>
      </c>
      <c r="F92" s="61">
        <v>2200</v>
      </c>
      <c r="G92" s="254">
        <f t="shared" si="6"/>
        <v>0</v>
      </c>
      <c r="H92" s="281"/>
    </row>
    <row r="93" spans="1:11" x14ac:dyDescent="0.2">
      <c r="B93" s="84">
        <v>412600</v>
      </c>
      <c r="C93" s="19"/>
      <c r="D93" s="141" t="s">
        <v>8</v>
      </c>
      <c r="E93" s="61">
        <v>1000</v>
      </c>
      <c r="F93" s="61">
        <v>1000</v>
      </c>
      <c r="G93" s="254">
        <f t="shared" si="6"/>
        <v>0</v>
      </c>
    </row>
    <row r="94" spans="1:11" x14ac:dyDescent="0.2">
      <c r="B94" s="84">
        <v>412700</v>
      </c>
      <c r="C94" s="19"/>
      <c r="D94" s="141" t="s">
        <v>192</v>
      </c>
      <c r="E94" s="61">
        <v>3000</v>
      </c>
      <c r="F94" s="61">
        <v>3000</v>
      </c>
      <c r="G94" s="254">
        <f t="shared" si="6"/>
        <v>0</v>
      </c>
      <c r="K94" s="2"/>
    </row>
    <row r="95" spans="1:11" ht="28.5" x14ac:dyDescent="0.2">
      <c r="B95" s="84">
        <v>412900</v>
      </c>
      <c r="C95" s="19"/>
      <c r="D95" s="144" t="s">
        <v>65</v>
      </c>
      <c r="E95" s="61">
        <v>5000</v>
      </c>
      <c r="F95" s="61">
        <v>1000</v>
      </c>
      <c r="G95" s="254">
        <f t="shared" si="6"/>
        <v>-4000</v>
      </c>
    </row>
    <row r="96" spans="1:11" x14ac:dyDescent="0.2">
      <c r="B96" s="137">
        <v>510000</v>
      </c>
      <c r="C96" s="137"/>
      <c r="D96" s="145" t="s">
        <v>183</v>
      </c>
      <c r="E96" s="138">
        <f>E97</f>
        <v>30000</v>
      </c>
      <c r="F96" s="138">
        <f>F97</f>
        <v>15000</v>
      </c>
      <c r="G96" s="252">
        <f t="shared" si="6"/>
        <v>-15000</v>
      </c>
    </row>
    <row r="97" spans="1:10" ht="28.5" x14ac:dyDescent="0.2">
      <c r="B97" s="8"/>
      <c r="C97" s="8"/>
      <c r="D97" s="17" t="s">
        <v>67</v>
      </c>
      <c r="E97" s="24">
        <v>30000</v>
      </c>
      <c r="F97" s="24">
        <v>15000</v>
      </c>
      <c r="G97" s="248">
        <f t="shared" si="6"/>
        <v>-15000</v>
      </c>
    </row>
    <row r="98" spans="1:10" x14ac:dyDescent="0.2">
      <c r="B98" s="324" t="s">
        <v>23</v>
      </c>
      <c r="C98" s="325"/>
      <c r="D98" s="326"/>
      <c r="E98" s="62">
        <f>E90+E82+E70+E66+E49+E45+E35</f>
        <v>1047700</v>
      </c>
      <c r="F98" s="62">
        <f>F90+F82+F80+F34</f>
        <v>1101801</v>
      </c>
      <c r="G98" s="259">
        <f>G90+G82+G80+G34</f>
        <v>54101</v>
      </c>
      <c r="J98" s="2"/>
    </row>
    <row r="100" spans="1:10" ht="36" customHeight="1" x14ac:dyDescent="0.2">
      <c r="B100" s="8"/>
      <c r="C100" s="8"/>
      <c r="D100" s="53" t="s">
        <v>68</v>
      </c>
      <c r="E100" s="24"/>
      <c r="F100" s="24"/>
      <c r="G100" s="248"/>
    </row>
    <row r="101" spans="1:10" x14ac:dyDescent="0.2">
      <c r="B101" s="8"/>
      <c r="C101" s="8"/>
      <c r="D101" s="9" t="s">
        <v>296</v>
      </c>
      <c r="E101" s="24"/>
      <c r="F101" s="24"/>
      <c r="G101" s="248"/>
    </row>
    <row r="102" spans="1:10" x14ac:dyDescent="0.2">
      <c r="B102" s="36">
        <v>410000</v>
      </c>
      <c r="C102" s="12"/>
      <c r="D102" s="12" t="s">
        <v>4</v>
      </c>
      <c r="E102" s="37">
        <f>E103+E106</f>
        <v>1268268</v>
      </c>
      <c r="F102" s="37">
        <f>F103+F106</f>
        <v>1291664.1499999999</v>
      </c>
      <c r="G102" s="249">
        <f>G103+G106</f>
        <v>23396.150000000023</v>
      </c>
    </row>
    <row r="103" spans="1:10" x14ac:dyDescent="0.2">
      <c r="B103" s="41">
        <v>411000</v>
      </c>
      <c r="C103" s="41"/>
      <c r="D103" s="41" t="s">
        <v>133</v>
      </c>
      <c r="E103" s="42">
        <f>E104+E105</f>
        <v>906168</v>
      </c>
      <c r="F103" s="42">
        <f>F104+F105</f>
        <v>1012664.15</v>
      </c>
      <c r="G103" s="260">
        <f>F103-E103</f>
        <v>106496.15000000002</v>
      </c>
    </row>
    <row r="104" spans="1:10" x14ac:dyDescent="0.2">
      <c r="B104" s="8"/>
      <c r="C104" s="8"/>
      <c r="D104" s="8" t="s">
        <v>193</v>
      </c>
      <c r="E104" s="24">
        <f>1058861-86000-105000-61000</f>
        <v>806861</v>
      </c>
      <c r="F104" s="24">
        <v>888387</v>
      </c>
      <c r="G104" s="248">
        <f>F104-E104</f>
        <v>81526</v>
      </c>
    </row>
    <row r="105" spans="1:10" ht="33.75" customHeight="1" x14ac:dyDescent="0.2">
      <c r="B105" s="8"/>
      <c r="C105" s="8"/>
      <c r="D105" s="17" t="s">
        <v>194</v>
      </c>
      <c r="E105" s="24">
        <f>128307-28000-1000</f>
        <v>99307</v>
      </c>
      <c r="F105" s="24">
        <v>124277.15</v>
      </c>
      <c r="G105" s="248">
        <f>F105-E105</f>
        <v>24970.149999999994</v>
      </c>
    </row>
    <row r="106" spans="1:10" x14ac:dyDescent="0.2">
      <c r="B106" s="43">
        <v>412000</v>
      </c>
      <c r="C106" s="44"/>
      <c r="D106" s="44" t="s">
        <v>69</v>
      </c>
      <c r="E106" s="45">
        <f>E108+E109+E110+E111+E112+E113+E114+E115+E116+E117+E107</f>
        <v>362100</v>
      </c>
      <c r="F106" s="45">
        <f>SUM(F107:F118)</f>
        <v>279000</v>
      </c>
      <c r="G106" s="261">
        <f>F106-E106</f>
        <v>-83100</v>
      </c>
    </row>
    <row r="107" spans="1:10" s="46" customFormat="1" x14ac:dyDescent="0.2">
      <c r="A107" s="240">
        <v>1</v>
      </c>
      <c r="B107" s="147">
        <v>412100</v>
      </c>
      <c r="C107" s="47"/>
      <c r="D107" s="144" t="s">
        <v>300</v>
      </c>
      <c r="E107" s="203">
        <v>237000</v>
      </c>
      <c r="F107" s="203">
        <v>175000</v>
      </c>
      <c r="G107" s="262">
        <f>F107-E107</f>
        <v>-62000</v>
      </c>
      <c r="H107" s="281"/>
    </row>
    <row r="108" spans="1:10" x14ac:dyDescent="0.2">
      <c r="B108" s="79">
        <v>412300</v>
      </c>
      <c r="C108" s="8"/>
      <c r="D108" s="8" t="s">
        <v>70</v>
      </c>
      <c r="E108" s="61">
        <v>800</v>
      </c>
      <c r="F108" s="61">
        <v>800</v>
      </c>
      <c r="G108" s="262">
        <f t="shared" ref="G108:G118" si="7">F108-E108</f>
        <v>0</v>
      </c>
    </row>
    <row r="109" spans="1:10" x14ac:dyDescent="0.2">
      <c r="A109" s="238">
        <v>1</v>
      </c>
      <c r="B109" s="147">
        <v>412700</v>
      </c>
      <c r="C109" s="19"/>
      <c r="D109" s="19" t="s">
        <v>71</v>
      </c>
      <c r="E109" s="61">
        <v>7000</v>
      </c>
      <c r="F109" s="61">
        <v>4000</v>
      </c>
      <c r="G109" s="262">
        <f t="shared" si="7"/>
        <v>-3000</v>
      </c>
    </row>
    <row r="110" spans="1:10" x14ac:dyDescent="0.2">
      <c r="B110" s="79">
        <v>412500</v>
      </c>
      <c r="C110" s="8"/>
      <c r="D110" s="8" t="s">
        <v>72</v>
      </c>
      <c r="E110" s="61">
        <v>5000</v>
      </c>
      <c r="F110" s="61">
        <v>2000</v>
      </c>
      <c r="G110" s="262">
        <f t="shared" si="7"/>
        <v>-3000</v>
      </c>
    </row>
    <row r="111" spans="1:10" x14ac:dyDescent="0.2">
      <c r="B111" s="79">
        <v>412600</v>
      </c>
      <c r="C111" s="8"/>
      <c r="D111" s="8" t="s">
        <v>73</v>
      </c>
      <c r="E111" s="61">
        <v>25000</v>
      </c>
      <c r="F111" s="61">
        <v>25000</v>
      </c>
      <c r="G111" s="262">
        <f t="shared" si="7"/>
        <v>0</v>
      </c>
    </row>
    <row r="112" spans="1:10" ht="28.5" x14ac:dyDescent="0.2">
      <c r="B112" s="79">
        <v>412700</v>
      </c>
      <c r="C112" s="8"/>
      <c r="D112" s="17" t="s">
        <v>321</v>
      </c>
      <c r="E112" s="61">
        <v>7000</v>
      </c>
      <c r="F112" s="61">
        <v>7000</v>
      </c>
      <c r="G112" s="262">
        <f t="shared" si="7"/>
        <v>0</v>
      </c>
    </row>
    <row r="113" spans="1:8" x14ac:dyDescent="0.2">
      <c r="A113" s="238">
        <v>1</v>
      </c>
      <c r="B113" s="79">
        <v>412900</v>
      </c>
      <c r="C113" s="8"/>
      <c r="D113" s="8" t="s">
        <v>74</v>
      </c>
      <c r="E113" s="61">
        <v>26000</v>
      </c>
      <c r="F113" s="61">
        <v>32000</v>
      </c>
      <c r="G113" s="262">
        <f t="shared" si="7"/>
        <v>6000</v>
      </c>
    </row>
    <row r="114" spans="1:8" x14ac:dyDescent="0.2">
      <c r="B114" s="79"/>
      <c r="C114" s="8"/>
      <c r="D114" s="8" t="s">
        <v>75</v>
      </c>
      <c r="E114" s="61">
        <v>8000</v>
      </c>
      <c r="F114" s="61">
        <v>4000</v>
      </c>
      <c r="G114" s="262">
        <f t="shared" si="7"/>
        <v>-4000</v>
      </c>
    </row>
    <row r="115" spans="1:8" x14ac:dyDescent="0.2">
      <c r="A115" s="238">
        <v>1</v>
      </c>
      <c r="B115" s="79"/>
      <c r="C115" s="8"/>
      <c r="D115" s="8" t="s">
        <v>76</v>
      </c>
      <c r="E115" s="61">
        <v>13000</v>
      </c>
      <c r="F115" s="61">
        <v>0</v>
      </c>
      <c r="G115" s="262">
        <f t="shared" si="7"/>
        <v>-13000</v>
      </c>
    </row>
    <row r="116" spans="1:8" x14ac:dyDescent="0.2">
      <c r="A116" s="238">
        <v>1</v>
      </c>
      <c r="B116" s="79"/>
      <c r="C116" s="8"/>
      <c r="D116" s="8" t="s">
        <v>77</v>
      </c>
      <c r="E116" s="61">
        <v>19500</v>
      </c>
      <c r="F116" s="61">
        <v>28000</v>
      </c>
      <c r="G116" s="262">
        <f t="shared" si="7"/>
        <v>8500</v>
      </c>
    </row>
    <row r="117" spans="1:8" ht="28.5" x14ac:dyDescent="0.2">
      <c r="A117" s="238">
        <v>1</v>
      </c>
      <c r="B117" s="79"/>
      <c r="C117" s="8"/>
      <c r="D117" s="17" t="s">
        <v>78</v>
      </c>
      <c r="E117" s="61">
        <v>13800</v>
      </c>
      <c r="F117" s="61">
        <v>0</v>
      </c>
      <c r="G117" s="262">
        <f t="shared" si="7"/>
        <v>-13800</v>
      </c>
    </row>
    <row r="118" spans="1:8" x14ac:dyDescent="0.2">
      <c r="A118" s="238">
        <v>1</v>
      </c>
      <c r="B118" s="79"/>
      <c r="C118" s="8"/>
      <c r="D118" s="17" t="s">
        <v>322</v>
      </c>
      <c r="E118" s="61">
        <v>0</v>
      </c>
      <c r="F118" s="61">
        <v>1200</v>
      </c>
      <c r="G118" s="262">
        <f t="shared" si="7"/>
        <v>1200</v>
      </c>
    </row>
    <row r="119" spans="1:8" x14ac:dyDescent="0.2">
      <c r="B119" s="36">
        <v>510000</v>
      </c>
      <c r="C119" s="36"/>
      <c r="D119" s="36" t="s">
        <v>79</v>
      </c>
      <c r="E119" s="48">
        <f>E120+E127</f>
        <v>73000</v>
      </c>
      <c r="F119" s="48">
        <f>F120+F127</f>
        <v>150500</v>
      </c>
      <c r="G119" s="263">
        <f>G120+G127</f>
        <v>77500</v>
      </c>
    </row>
    <row r="120" spans="1:8" x14ac:dyDescent="0.2">
      <c r="B120" s="51"/>
      <c r="C120" s="51"/>
      <c r="D120" s="49" t="s">
        <v>85</v>
      </c>
      <c r="E120" s="50">
        <f>E121+E122+E123</f>
        <v>68000</v>
      </c>
      <c r="F120" s="50">
        <f>F121+F122+F123+F124+F125+F126</f>
        <v>138500</v>
      </c>
      <c r="G120" s="264">
        <f t="shared" ref="G120:G128" si="8">F120-E120</f>
        <v>70500</v>
      </c>
    </row>
    <row r="121" spans="1:8" x14ac:dyDescent="0.2">
      <c r="A121" s="238">
        <v>1</v>
      </c>
      <c r="B121" s="8"/>
      <c r="C121" s="8"/>
      <c r="D121" s="8" t="s">
        <v>86</v>
      </c>
      <c r="E121" s="24">
        <v>15000</v>
      </c>
      <c r="F121" s="24">
        <v>8000</v>
      </c>
      <c r="G121" s="248">
        <f t="shared" si="8"/>
        <v>-7000</v>
      </c>
    </row>
    <row r="122" spans="1:8" x14ac:dyDescent="0.2">
      <c r="A122" s="238">
        <v>1</v>
      </c>
      <c r="B122" s="8"/>
      <c r="C122" s="8"/>
      <c r="D122" s="8" t="s">
        <v>87</v>
      </c>
      <c r="E122" s="24">
        <v>15000</v>
      </c>
      <c r="F122" s="24">
        <v>30000</v>
      </c>
      <c r="G122" s="248">
        <f t="shared" si="8"/>
        <v>15000</v>
      </c>
    </row>
    <row r="123" spans="1:8" x14ac:dyDescent="0.2">
      <c r="B123" s="8"/>
      <c r="C123" s="8"/>
      <c r="D123" s="8" t="s">
        <v>301</v>
      </c>
      <c r="E123" s="24">
        <v>38000</v>
      </c>
      <c r="F123" s="24">
        <v>38000</v>
      </c>
      <c r="G123" s="248">
        <f t="shared" si="8"/>
        <v>0</v>
      </c>
    </row>
    <row r="124" spans="1:8" ht="99.75" x14ac:dyDescent="0.2">
      <c r="A124" s="238">
        <v>1</v>
      </c>
      <c r="B124" s="19"/>
      <c r="C124" s="19"/>
      <c r="D124" s="19" t="s">
        <v>323</v>
      </c>
      <c r="E124" s="61">
        <v>0</v>
      </c>
      <c r="F124" s="61">
        <v>44000</v>
      </c>
      <c r="G124" s="248">
        <f t="shared" si="8"/>
        <v>44000</v>
      </c>
      <c r="H124" s="279" t="s">
        <v>336</v>
      </c>
    </row>
    <row r="125" spans="1:8" x14ac:dyDescent="0.2">
      <c r="A125" s="238">
        <v>1</v>
      </c>
      <c r="B125" s="19"/>
      <c r="C125" s="19"/>
      <c r="D125" s="19" t="s">
        <v>337</v>
      </c>
      <c r="E125" s="61">
        <v>0</v>
      </c>
      <c r="F125" s="61">
        <v>14000</v>
      </c>
      <c r="G125" s="248">
        <f t="shared" si="8"/>
        <v>14000</v>
      </c>
    </row>
    <row r="126" spans="1:8" ht="171" x14ac:dyDescent="0.2">
      <c r="A126" s="238">
        <v>1</v>
      </c>
      <c r="B126" s="19"/>
      <c r="C126" s="19"/>
      <c r="D126" s="19" t="s">
        <v>328</v>
      </c>
      <c r="E126" s="61">
        <v>0</v>
      </c>
      <c r="F126" s="61">
        <v>4500</v>
      </c>
      <c r="G126" s="248">
        <f t="shared" si="8"/>
        <v>4500</v>
      </c>
      <c r="H126" s="279" t="s">
        <v>338</v>
      </c>
    </row>
    <row r="127" spans="1:8" ht="28.5" x14ac:dyDescent="0.2">
      <c r="B127" s="132"/>
      <c r="C127" s="132"/>
      <c r="D127" s="133" t="s">
        <v>189</v>
      </c>
      <c r="E127" s="134">
        <f>E128</f>
        <v>5000</v>
      </c>
      <c r="F127" s="134">
        <f>F128</f>
        <v>12000</v>
      </c>
      <c r="G127" s="265">
        <f t="shared" si="8"/>
        <v>7000</v>
      </c>
    </row>
    <row r="128" spans="1:8" x14ac:dyDescent="0.2">
      <c r="A128" s="238">
        <v>1</v>
      </c>
      <c r="B128" s="8"/>
      <c r="C128" s="8"/>
      <c r="D128" s="8" t="s">
        <v>191</v>
      </c>
      <c r="E128" s="24">
        <v>5000</v>
      </c>
      <c r="F128" s="24">
        <v>12000</v>
      </c>
      <c r="G128" s="248">
        <f t="shared" si="8"/>
        <v>7000</v>
      </c>
    </row>
    <row r="129" spans="1:7" x14ac:dyDescent="0.2">
      <c r="B129" s="327" t="s">
        <v>23</v>
      </c>
      <c r="C129" s="328"/>
      <c r="D129" s="329"/>
      <c r="E129" s="52">
        <f>E119+E102</f>
        <v>1341268</v>
      </c>
      <c r="F129" s="52">
        <f>F119+F102</f>
        <v>1442164.15</v>
      </c>
      <c r="G129" s="266">
        <f>G119+G102</f>
        <v>100896.15000000002</v>
      </c>
    </row>
    <row r="130" spans="1:7" x14ac:dyDescent="0.2">
      <c r="B130" s="21"/>
      <c r="C130" s="21"/>
      <c r="D130" s="21"/>
      <c r="E130" s="22"/>
      <c r="F130" s="22"/>
      <c r="G130" s="22"/>
    </row>
    <row r="131" spans="1:7" x14ac:dyDescent="0.2">
      <c r="B131" s="8"/>
      <c r="C131" s="8"/>
      <c r="D131" s="53" t="s">
        <v>315</v>
      </c>
      <c r="E131" s="24"/>
      <c r="F131" s="24"/>
      <c r="G131" s="248"/>
    </row>
    <row r="132" spans="1:7" x14ac:dyDescent="0.2">
      <c r="B132" s="8"/>
      <c r="C132" s="8"/>
      <c r="D132" s="9" t="s">
        <v>316</v>
      </c>
      <c r="E132" s="24"/>
      <c r="F132" s="24"/>
      <c r="G132" s="248"/>
    </row>
    <row r="133" spans="1:7" x14ac:dyDescent="0.2">
      <c r="B133" s="212">
        <v>410000</v>
      </c>
      <c r="C133" s="12"/>
      <c r="D133" s="12" t="s">
        <v>4</v>
      </c>
      <c r="E133" s="37">
        <f>E134+E138</f>
        <v>55200</v>
      </c>
      <c r="F133" s="37">
        <f>F134+F138</f>
        <v>71700</v>
      </c>
      <c r="G133" s="249">
        <f>G134+G138</f>
        <v>16500</v>
      </c>
    </row>
    <row r="134" spans="1:7" x14ac:dyDescent="0.2">
      <c r="B134" s="213">
        <v>412900</v>
      </c>
      <c r="C134" s="214"/>
      <c r="D134" s="214" t="s">
        <v>11</v>
      </c>
      <c r="E134" s="215">
        <f>E135+E136</f>
        <v>15700</v>
      </c>
      <c r="F134" s="215">
        <f>F135+F136+F137</f>
        <v>42700</v>
      </c>
      <c r="G134" s="267">
        <f>G135+G136+G137</f>
        <v>27000</v>
      </c>
    </row>
    <row r="135" spans="1:7" x14ac:dyDescent="0.2">
      <c r="A135" s="238">
        <v>1</v>
      </c>
      <c r="B135" s="8"/>
      <c r="C135" s="8"/>
      <c r="D135" s="8" t="s">
        <v>88</v>
      </c>
      <c r="E135" s="24">
        <v>8500</v>
      </c>
      <c r="F135" s="24">
        <v>8500</v>
      </c>
      <c r="G135" s="248">
        <f>F135-E135</f>
        <v>0</v>
      </c>
    </row>
    <row r="136" spans="1:7" x14ac:dyDescent="0.2">
      <c r="B136" s="8"/>
      <c r="C136" s="8"/>
      <c r="D136" s="8" t="s">
        <v>89</v>
      </c>
      <c r="E136" s="24">
        <v>7200</v>
      </c>
      <c r="F136" s="24">
        <v>10200</v>
      </c>
      <c r="G136" s="248">
        <f>F136-E136</f>
        <v>3000</v>
      </c>
    </row>
    <row r="137" spans="1:7" x14ac:dyDescent="0.2">
      <c r="A137" s="238">
        <v>1</v>
      </c>
      <c r="B137" s="8"/>
      <c r="C137" s="8"/>
      <c r="D137" s="8" t="s">
        <v>329</v>
      </c>
      <c r="E137" s="24">
        <v>0</v>
      </c>
      <c r="F137" s="24">
        <v>24000</v>
      </c>
      <c r="G137" s="248">
        <f>F137-E137</f>
        <v>24000</v>
      </c>
    </row>
    <row r="138" spans="1:7" x14ac:dyDescent="0.2">
      <c r="B138" s="213">
        <v>415200</v>
      </c>
      <c r="C138" s="214"/>
      <c r="D138" s="214" t="s">
        <v>90</v>
      </c>
      <c r="E138" s="215">
        <f>E139</f>
        <v>39500</v>
      </c>
      <c r="F138" s="215">
        <f>F139</f>
        <v>29000</v>
      </c>
      <c r="G138" s="267">
        <f>G139</f>
        <v>-10500</v>
      </c>
    </row>
    <row r="139" spans="1:7" x14ac:dyDescent="0.2">
      <c r="A139" s="238">
        <v>1</v>
      </c>
      <c r="B139" s="8"/>
      <c r="C139" s="8"/>
      <c r="D139" s="8" t="s">
        <v>91</v>
      </c>
      <c r="E139" s="24">
        <v>39500</v>
      </c>
      <c r="F139" s="24">
        <v>29000</v>
      </c>
      <c r="G139" s="248">
        <f>F139-E139</f>
        <v>-10500</v>
      </c>
    </row>
    <row r="140" spans="1:7" x14ac:dyDescent="0.2">
      <c r="A140" s="238">
        <v>1</v>
      </c>
      <c r="B140" s="54" t="s">
        <v>92</v>
      </c>
      <c r="C140" s="54"/>
      <c r="D140" s="54" t="s">
        <v>93</v>
      </c>
      <c r="E140" s="55">
        <v>76000</v>
      </c>
      <c r="F140" s="55">
        <v>100000</v>
      </c>
      <c r="G140" s="268">
        <f>F140-E140</f>
        <v>24000</v>
      </c>
    </row>
    <row r="141" spans="1:7" x14ac:dyDescent="0.2">
      <c r="B141" s="327" t="s">
        <v>23</v>
      </c>
      <c r="C141" s="328"/>
      <c r="D141" s="329"/>
      <c r="E141" s="62">
        <f>E133+E140</f>
        <v>131200</v>
      </c>
      <c r="F141" s="62">
        <f>F140+F133</f>
        <v>171700</v>
      </c>
      <c r="G141" s="259">
        <f>G133+G140</f>
        <v>40500</v>
      </c>
    </row>
    <row r="142" spans="1:7" x14ac:dyDescent="0.2">
      <c r="B142" s="21"/>
      <c r="C142" s="21"/>
      <c r="D142" s="21"/>
      <c r="E142" s="22"/>
      <c r="F142" s="22"/>
      <c r="G142" s="22"/>
    </row>
    <row r="143" spans="1:7" x14ac:dyDescent="0.2">
      <c r="B143" s="21"/>
      <c r="C143" s="21"/>
      <c r="D143" s="21"/>
      <c r="E143" s="22"/>
      <c r="F143" s="22"/>
      <c r="G143" s="22"/>
    </row>
    <row r="144" spans="1:7" ht="44.25" customHeight="1" x14ac:dyDescent="0.2">
      <c r="B144" s="8"/>
      <c r="C144" s="8"/>
      <c r="D144" s="23" t="s">
        <v>94</v>
      </c>
      <c r="E144" s="24"/>
      <c r="F144" s="24"/>
      <c r="G144" s="248"/>
    </row>
    <row r="145" spans="1:11" x14ac:dyDescent="0.2">
      <c r="B145" s="8"/>
      <c r="C145" s="8"/>
      <c r="D145" s="23" t="s">
        <v>297</v>
      </c>
      <c r="E145" s="24"/>
      <c r="F145" s="24"/>
      <c r="G145" s="248"/>
    </row>
    <row r="146" spans="1:11" x14ac:dyDescent="0.2">
      <c r="B146" s="25">
        <v>410000</v>
      </c>
      <c r="C146" s="25"/>
      <c r="D146" s="25" t="s">
        <v>95</v>
      </c>
      <c r="E146" s="56">
        <f>E147+E150+E153+E155</f>
        <v>1978300</v>
      </c>
      <c r="F146" s="56"/>
      <c r="G146" s="269"/>
    </row>
    <row r="147" spans="1:11" x14ac:dyDescent="0.2">
      <c r="B147" s="57">
        <v>412000</v>
      </c>
      <c r="C147" s="58"/>
      <c r="D147" s="58" t="s">
        <v>69</v>
      </c>
      <c r="E147" s="59">
        <f>E148</f>
        <v>30000</v>
      </c>
      <c r="F147" s="59">
        <f>F148+F149</f>
        <v>56000</v>
      </c>
      <c r="G147" s="270">
        <f>G148+G149</f>
        <v>26000</v>
      </c>
    </row>
    <row r="148" spans="1:11" ht="42.75" x14ac:dyDescent="0.2">
      <c r="A148" s="238">
        <v>1</v>
      </c>
      <c r="B148" s="225"/>
      <c r="C148" s="226"/>
      <c r="D148" s="227" t="s">
        <v>101</v>
      </c>
      <c r="E148" s="228">
        <v>30000</v>
      </c>
      <c r="F148" s="228">
        <v>35000</v>
      </c>
      <c r="G148" s="271">
        <f>F148-E148</f>
        <v>5000</v>
      </c>
    </row>
    <row r="149" spans="1:11" ht="28.5" x14ac:dyDescent="0.2">
      <c r="A149" s="238">
        <v>1</v>
      </c>
      <c r="B149" s="225"/>
      <c r="C149" s="226"/>
      <c r="D149" s="227" t="s">
        <v>326</v>
      </c>
      <c r="E149" s="228">
        <v>0</v>
      </c>
      <c r="F149" s="228">
        <v>21000</v>
      </c>
      <c r="G149" s="271">
        <f>F149-E149</f>
        <v>21000</v>
      </c>
    </row>
    <row r="150" spans="1:11" x14ac:dyDescent="0.2">
      <c r="B150" s="29">
        <v>414000</v>
      </c>
      <c r="C150" s="30"/>
      <c r="D150" s="30" t="s">
        <v>96</v>
      </c>
      <c r="E150" s="31">
        <f>E151+E152</f>
        <v>300000</v>
      </c>
      <c r="F150" s="31">
        <f>F151+F152</f>
        <v>360000</v>
      </c>
      <c r="G150" s="250">
        <f>G151+G152</f>
        <v>60000</v>
      </c>
    </row>
    <row r="151" spans="1:11" x14ac:dyDescent="0.2">
      <c r="B151" s="229"/>
      <c r="C151" s="229"/>
      <c r="D151" s="229" t="s">
        <v>97</v>
      </c>
      <c r="E151" s="230">
        <v>200000</v>
      </c>
      <c r="F151" s="230">
        <v>200000</v>
      </c>
      <c r="G151" s="272">
        <f>F151-E151</f>
        <v>0</v>
      </c>
    </row>
    <row r="152" spans="1:11" x14ac:dyDescent="0.2">
      <c r="A152" s="238">
        <v>1</v>
      </c>
      <c r="B152" s="229"/>
      <c r="C152" s="229"/>
      <c r="D152" s="229" t="s">
        <v>98</v>
      </c>
      <c r="E152" s="230">
        <v>100000</v>
      </c>
      <c r="F152" s="230">
        <v>160000</v>
      </c>
      <c r="G152" s="272">
        <f>F152-E152</f>
        <v>60000</v>
      </c>
      <c r="K152" s="2"/>
    </row>
    <row r="153" spans="1:11" x14ac:dyDescent="0.2">
      <c r="B153" s="29">
        <v>416000</v>
      </c>
      <c r="C153" s="30"/>
      <c r="D153" s="30" t="s">
        <v>99</v>
      </c>
      <c r="E153" s="31">
        <f>E154</f>
        <v>280000</v>
      </c>
      <c r="F153" s="31">
        <f>F154</f>
        <v>305366</v>
      </c>
      <c r="G153" s="250">
        <f>G154</f>
        <v>25366</v>
      </c>
    </row>
    <row r="154" spans="1:11" x14ac:dyDescent="0.2">
      <c r="B154" s="229"/>
      <c r="C154" s="229"/>
      <c r="D154" s="229" t="s">
        <v>100</v>
      </c>
      <c r="E154" s="230">
        <v>280000</v>
      </c>
      <c r="F154" s="230">
        <f>310000-4634</f>
        <v>305366</v>
      </c>
      <c r="G154" s="272">
        <f>F154-E154</f>
        <v>25366</v>
      </c>
    </row>
    <row r="155" spans="1:11" x14ac:dyDescent="0.2">
      <c r="B155" s="29">
        <v>415000</v>
      </c>
      <c r="C155" s="30"/>
      <c r="D155" s="30" t="s">
        <v>90</v>
      </c>
      <c r="E155" s="31">
        <f>E156+E157+E160+E161+E163+E164+E165+E167+E168+E169+E170+E173+E172+E171+E158+E159+E174+E162</f>
        <v>1368300</v>
      </c>
      <c r="F155" s="31">
        <f>SUM(F156:F176)</f>
        <v>1693300</v>
      </c>
      <c r="G155" s="250">
        <f>G156+G157+G164+G166+G167+G168+G169+G170+G176</f>
        <v>298000</v>
      </c>
    </row>
    <row r="156" spans="1:11" x14ac:dyDescent="0.2">
      <c r="A156" s="238">
        <v>1</v>
      </c>
      <c r="B156" s="231"/>
      <c r="C156" s="232"/>
      <c r="D156" s="229" t="s">
        <v>291</v>
      </c>
      <c r="E156" s="230">
        <v>330000</v>
      </c>
      <c r="F156" s="230">
        <v>400000</v>
      </c>
      <c r="G156" s="272">
        <f>F156-E156</f>
        <v>70000</v>
      </c>
    </row>
    <row r="157" spans="1:11" x14ac:dyDescent="0.2">
      <c r="A157" s="238">
        <v>1</v>
      </c>
      <c r="B157" s="231"/>
      <c r="C157" s="232"/>
      <c r="D157" s="229" t="s">
        <v>130</v>
      </c>
      <c r="E157" s="230">
        <v>150000</v>
      </c>
      <c r="F157" s="230">
        <v>280000</v>
      </c>
      <c r="G157" s="272">
        <f t="shared" ref="G157:G176" si="9">F157-E157</f>
        <v>130000</v>
      </c>
    </row>
    <row r="158" spans="1:11" x14ac:dyDescent="0.2">
      <c r="B158" s="60"/>
      <c r="C158" s="38"/>
      <c r="D158" s="19" t="s">
        <v>292</v>
      </c>
      <c r="E158" s="61">
        <v>145400</v>
      </c>
      <c r="F158" s="61">
        <v>145400</v>
      </c>
      <c r="G158" s="272">
        <f t="shared" si="9"/>
        <v>0</v>
      </c>
    </row>
    <row r="159" spans="1:11" x14ac:dyDescent="0.2">
      <c r="B159" s="60"/>
      <c r="C159" s="38"/>
      <c r="D159" s="19" t="s">
        <v>290</v>
      </c>
      <c r="E159" s="61">
        <v>162900</v>
      </c>
      <c r="F159" s="61">
        <v>162900</v>
      </c>
      <c r="G159" s="272">
        <f t="shared" si="9"/>
        <v>0</v>
      </c>
    </row>
    <row r="160" spans="1:11" x14ac:dyDescent="0.2">
      <c r="B160" s="8"/>
      <c r="C160" s="8"/>
      <c r="D160" s="8" t="s">
        <v>102</v>
      </c>
      <c r="E160" s="24">
        <v>35000</v>
      </c>
      <c r="F160" s="24">
        <v>35000</v>
      </c>
      <c r="G160" s="272">
        <f t="shared" si="9"/>
        <v>0</v>
      </c>
    </row>
    <row r="161" spans="1:8" x14ac:dyDescent="0.2">
      <c r="B161" s="8"/>
      <c r="C161" s="8"/>
      <c r="D161" s="8" t="s">
        <v>103</v>
      </c>
      <c r="E161" s="24">
        <v>13000</v>
      </c>
      <c r="F161" s="24">
        <v>13000</v>
      </c>
      <c r="G161" s="272">
        <f t="shared" si="9"/>
        <v>0</v>
      </c>
    </row>
    <row r="162" spans="1:8" x14ac:dyDescent="0.2">
      <c r="B162" s="8"/>
      <c r="C162" s="8"/>
      <c r="D162" s="8" t="s">
        <v>314</v>
      </c>
      <c r="E162" s="24">
        <v>20000</v>
      </c>
      <c r="F162" s="24">
        <v>20000</v>
      </c>
      <c r="G162" s="272">
        <f t="shared" si="9"/>
        <v>0</v>
      </c>
    </row>
    <row r="163" spans="1:8" x14ac:dyDescent="0.2">
      <c r="B163" s="8"/>
      <c r="C163" s="8"/>
      <c r="D163" s="8" t="s">
        <v>104</v>
      </c>
      <c r="E163" s="24">
        <v>15000</v>
      </c>
      <c r="F163" s="24">
        <v>15000</v>
      </c>
      <c r="G163" s="272">
        <f t="shared" si="9"/>
        <v>0</v>
      </c>
    </row>
    <row r="164" spans="1:8" x14ac:dyDescent="0.2">
      <c r="A164" s="238">
        <v>1</v>
      </c>
      <c r="B164" s="8"/>
      <c r="C164" s="8"/>
      <c r="D164" s="8" t="s">
        <v>105</v>
      </c>
      <c r="E164" s="24">
        <v>45000</v>
      </c>
      <c r="F164" s="24">
        <v>60500</v>
      </c>
      <c r="G164" s="272">
        <f t="shared" si="9"/>
        <v>15500</v>
      </c>
    </row>
    <row r="165" spans="1:8" x14ac:dyDescent="0.2">
      <c r="B165" s="8"/>
      <c r="C165" s="8"/>
      <c r="D165" s="8" t="s">
        <v>106</v>
      </c>
      <c r="E165" s="24">
        <v>148000</v>
      </c>
      <c r="F165" s="24">
        <v>210000</v>
      </c>
      <c r="G165" s="272">
        <f t="shared" si="9"/>
        <v>62000</v>
      </c>
    </row>
    <row r="166" spans="1:8" ht="156.75" x14ac:dyDescent="0.2">
      <c r="A166" s="238">
        <v>1</v>
      </c>
      <c r="B166" s="8"/>
      <c r="C166" s="8"/>
      <c r="D166" s="8" t="s">
        <v>330</v>
      </c>
      <c r="E166" s="24">
        <v>0</v>
      </c>
      <c r="F166" s="24">
        <v>45000</v>
      </c>
      <c r="G166" s="272">
        <f t="shared" si="9"/>
        <v>45000</v>
      </c>
      <c r="H166" s="279" t="s">
        <v>339</v>
      </c>
    </row>
    <row r="167" spans="1:8" ht="28.5" x14ac:dyDescent="0.2">
      <c r="A167" s="238">
        <v>1</v>
      </c>
      <c r="B167" s="229"/>
      <c r="C167" s="229"/>
      <c r="D167" s="233" t="s">
        <v>107</v>
      </c>
      <c r="E167" s="230">
        <v>33000</v>
      </c>
      <c r="F167" s="230">
        <v>40000</v>
      </c>
      <c r="G167" s="272">
        <f t="shared" si="9"/>
        <v>7000</v>
      </c>
    </row>
    <row r="168" spans="1:8" x14ac:dyDescent="0.2">
      <c r="A168" s="238">
        <v>1</v>
      </c>
      <c r="B168" s="229"/>
      <c r="C168" s="229"/>
      <c r="D168" s="229" t="s">
        <v>108</v>
      </c>
      <c r="E168" s="230">
        <v>39000</v>
      </c>
      <c r="F168" s="230">
        <v>63000</v>
      </c>
      <c r="G168" s="272">
        <f t="shared" si="9"/>
        <v>24000</v>
      </c>
    </row>
    <row r="169" spans="1:8" x14ac:dyDescent="0.2">
      <c r="A169" s="238">
        <v>1</v>
      </c>
      <c r="B169" s="229"/>
      <c r="C169" s="229"/>
      <c r="D169" s="229" t="s">
        <v>109</v>
      </c>
      <c r="E169" s="230">
        <v>45000</v>
      </c>
      <c r="F169" s="230">
        <v>47000</v>
      </c>
      <c r="G169" s="272">
        <f t="shared" si="9"/>
        <v>2000</v>
      </c>
    </row>
    <row r="170" spans="1:8" ht="28.5" x14ac:dyDescent="0.2">
      <c r="A170" s="238">
        <v>1</v>
      </c>
      <c r="B170" s="229"/>
      <c r="C170" s="229"/>
      <c r="D170" s="233" t="s">
        <v>110</v>
      </c>
      <c r="E170" s="230">
        <v>25000</v>
      </c>
      <c r="F170" s="230">
        <v>27000</v>
      </c>
      <c r="G170" s="272">
        <f t="shared" si="9"/>
        <v>2000</v>
      </c>
    </row>
    <row r="171" spans="1:8" x14ac:dyDescent="0.2">
      <c r="B171" s="8"/>
      <c r="C171" s="8"/>
      <c r="D171" s="17" t="s">
        <v>141</v>
      </c>
      <c r="E171" s="24">
        <v>20000</v>
      </c>
      <c r="F171" s="24">
        <v>20000</v>
      </c>
      <c r="G171" s="272">
        <f t="shared" si="9"/>
        <v>0</v>
      </c>
    </row>
    <row r="172" spans="1:8" x14ac:dyDescent="0.2">
      <c r="B172" s="8"/>
      <c r="C172" s="8"/>
      <c r="D172" s="17" t="s">
        <v>140</v>
      </c>
      <c r="E172" s="24">
        <v>25000</v>
      </c>
      <c r="F172" s="24">
        <v>25000</v>
      </c>
      <c r="G172" s="272">
        <f t="shared" si="9"/>
        <v>0</v>
      </c>
    </row>
    <row r="173" spans="1:8" x14ac:dyDescent="0.2">
      <c r="B173" s="8"/>
      <c r="C173" s="8"/>
      <c r="D173" s="8" t="s">
        <v>365</v>
      </c>
      <c r="E173" s="24">
        <v>47000</v>
      </c>
      <c r="F173" s="24">
        <v>47000</v>
      </c>
      <c r="G173" s="272">
        <f t="shared" si="9"/>
        <v>0</v>
      </c>
    </row>
    <row r="174" spans="1:8" x14ac:dyDescent="0.2">
      <c r="B174" s="8"/>
      <c r="C174" s="8"/>
      <c r="D174" s="8" t="s">
        <v>309</v>
      </c>
      <c r="E174" s="24">
        <v>70000</v>
      </c>
      <c r="F174" s="24">
        <v>30000</v>
      </c>
      <c r="G174" s="272">
        <f t="shared" si="9"/>
        <v>-40000</v>
      </c>
    </row>
    <row r="175" spans="1:8" x14ac:dyDescent="0.2">
      <c r="A175" s="238">
        <v>1</v>
      </c>
      <c r="B175" s="8"/>
      <c r="C175" s="8"/>
      <c r="D175" s="8" t="s">
        <v>345</v>
      </c>
      <c r="E175" s="24">
        <v>0</v>
      </c>
      <c r="F175" s="24">
        <v>5000</v>
      </c>
      <c r="G175" s="272">
        <f t="shared" si="9"/>
        <v>5000</v>
      </c>
    </row>
    <row r="176" spans="1:8" x14ac:dyDescent="0.2">
      <c r="A176" s="238">
        <v>1</v>
      </c>
      <c r="B176" s="229"/>
      <c r="C176" s="229"/>
      <c r="D176" s="229" t="s">
        <v>327</v>
      </c>
      <c r="E176" s="230">
        <v>0</v>
      </c>
      <c r="F176" s="230">
        <v>2500</v>
      </c>
      <c r="G176" s="272">
        <f t="shared" si="9"/>
        <v>2500</v>
      </c>
    </row>
    <row r="177" spans="1:9" x14ac:dyDescent="0.2">
      <c r="A177" s="282"/>
      <c r="B177" s="330" t="s">
        <v>23</v>
      </c>
      <c r="C177" s="330"/>
      <c r="D177" s="330"/>
      <c r="E177" s="62">
        <f>E146</f>
        <v>1978300</v>
      </c>
      <c r="F177" s="62">
        <f>F155+F153+F150+F147</f>
        <v>2414666</v>
      </c>
      <c r="G177" s="259">
        <f>F177-E177</f>
        <v>436366</v>
      </c>
      <c r="I177" s="2"/>
    </row>
    <row r="178" spans="1:9" x14ac:dyDescent="0.2">
      <c r="B178" s="21"/>
      <c r="C178" s="21"/>
      <c r="D178" s="21"/>
      <c r="E178" s="22"/>
      <c r="F178" s="22"/>
      <c r="G178" s="22"/>
    </row>
    <row r="179" spans="1:9" x14ac:dyDescent="0.2">
      <c r="B179" s="21"/>
      <c r="C179" s="21"/>
      <c r="D179" s="21"/>
      <c r="E179" s="22"/>
      <c r="F179" s="22"/>
      <c r="G179" s="22"/>
    </row>
    <row r="180" spans="1:9" ht="36" customHeight="1" x14ac:dyDescent="0.2">
      <c r="B180" s="8"/>
      <c r="C180" s="8"/>
      <c r="D180" s="53" t="s">
        <v>111</v>
      </c>
      <c r="E180" s="24"/>
      <c r="F180" s="24"/>
      <c r="G180" s="248"/>
    </row>
    <row r="181" spans="1:9" x14ac:dyDescent="0.2">
      <c r="B181" s="8"/>
      <c r="C181" s="8"/>
      <c r="D181" s="9" t="s">
        <v>298</v>
      </c>
      <c r="E181" s="24"/>
      <c r="F181" s="24"/>
      <c r="G181" s="248"/>
    </row>
    <row r="182" spans="1:9" x14ac:dyDescent="0.2">
      <c r="B182" s="36">
        <v>410000</v>
      </c>
      <c r="C182" s="12"/>
      <c r="D182" s="72" t="s">
        <v>4</v>
      </c>
      <c r="E182" s="37">
        <f>E183</f>
        <v>162800</v>
      </c>
      <c r="F182" s="37">
        <f>F183</f>
        <v>79000</v>
      </c>
      <c r="G182" s="249">
        <f>G183</f>
        <v>-83800</v>
      </c>
    </row>
    <row r="183" spans="1:9" x14ac:dyDescent="0.2">
      <c r="B183" s="80">
        <v>412000</v>
      </c>
      <c r="C183" s="39"/>
      <c r="D183" s="73" t="s">
        <v>69</v>
      </c>
      <c r="E183" s="63">
        <f>E184+E185+E187+E191+E189+E188+E186</f>
        <v>162800</v>
      </c>
      <c r="F183" s="63">
        <f>SUM(F184:F191)</f>
        <v>79000</v>
      </c>
      <c r="G183" s="273">
        <f>G184+G185+G186+G187+G188+G189+G191</f>
        <v>-83800</v>
      </c>
    </row>
    <row r="184" spans="1:9" x14ac:dyDescent="0.2">
      <c r="A184" s="238">
        <v>1</v>
      </c>
      <c r="B184" s="82">
        <v>412700</v>
      </c>
      <c r="C184" s="8"/>
      <c r="D184" s="74" t="s">
        <v>112</v>
      </c>
      <c r="E184" s="24">
        <v>10000</v>
      </c>
      <c r="F184" s="24">
        <v>13000</v>
      </c>
      <c r="G184" s="248">
        <f>F184-E184</f>
        <v>3000</v>
      </c>
    </row>
    <row r="185" spans="1:9" x14ac:dyDescent="0.2">
      <c r="B185" s="81"/>
      <c r="C185" s="8"/>
      <c r="D185" s="74" t="s">
        <v>113</v>
      </c>
      <c r="E185" s="24">
        <v>10000</v>
      </c>
      <c r="F185" s="24">
        <v>9000</v>
      </c>
      <c r="G185" s="248">
        <f t="shared" ref="G185:G191" si="10">F185-E185</f>
        <v>-1000</v>
      </c>
    </row>
    <row r="186" spans="1:9" x14ac:dyDescent="0.2">
      <c r="A186" s="238">
        <v>1</v>
      </c>
      <c r="B186" s="81"/>
      <c r="C186" s="8"/>
      <c r="D186" s="74" t="s">
        <v>142</v>
      </c>
      <c r="E186" s="24">
        <v>25000</v>
      </c>
      <c r="F186" s="24">
        <v>44000</v>
      </c>
      <c r="G186" s="248">
        <f t="shared" si="10"/>
        <v>19000</v>
      </c>
    </row>
    <row r="187" spans="1:9" x14ac:dyDescent="0.2">
      <c r="B187" s="81"/>
      <c r="C187" s="8"/>
      <c r="D187" s="70" t="s">
        <v>313</v>
      </c>
      <c r="E187" s="24">
        <v>40000</v>
      </c>
      <c r="F187" s="24">
        <v>0</v>
      </c>
      <c r="G187" s="248">
        <f t="shared" si="10"/>
        <v>-40000</v>
      </c>
    </row>
    <row r="188" spans="1:9" ht="28.5" x14ac:dyDescent="0.2">
      <c r="B188" s="81"/>
      <c r="C188" s="8"/>
      <c r="D188" s="70" t="s">
        <v>302</v>
      </c>
      <c r="E188" s="24">
        <v>62800</v>
      </c>
      <c r="F188" s="24">
        <v>0</v>
      </c>
      <c r="G188" s="248">
        <f t="shared" si="10"/>
        <v>-62800</v>
      </c>
    </row>
    <row r="189" spans="1:9" x14ac:dyDescent="0.2">
      <c r="B189" s="81"/>
      <c r="C189" s="8"/>
      <c r="D189" s="70" t="s">
        <v>136</v>
      </c>
      <c r="E189" s="24">
        <v>5000</v>
      </c>
      <c r="F189" s="24">
        <v>5000</v>
      </c>
      <c r="G189" s="248">
        <f t="shared" si="10"/>
        <v>0</v>
      </c>
    </row>
    <row r="190" spans="1:9" x14ac:dyDescent="0.2">
      <c r="B190" s="81"/>
      <c r="C190" s="8"/>
      <c r="D190" s="70" t="s">
        <v>346</v>
      </c>
      <c r="E190" s="24">
        <v>0</v>
      </c>
      <c r="F190" s="24">
        <v>0</v>
      </c>
      <c r="G190" s="248">
        <f t="shared" si="10"/>
        <v>0</v>
      </c>
    </row>
    <row r="191" spans="1:9" x14ac:dyDescent="0.2">
      <c r="B191" s="81"/>
      <c r="C191" s="8"/>
      <c r="D191" s="74" t="s">
        <v>114</v>
      </c>
      <c r="E191" s="24">
        <v>10000</v>
      </c>
      <c r="F191" s="24">
        <v>8000</v>
      </c>
      <c r="G191" s="248">
        <f t="shared" si="10"/>
        <v>-2000</v>
      </c>
    </row>
    <row r="192" spans="1:9" x14ac:dyDescent="0.2">
      <c r="B192" s="36">
        <v>510000</v>
      </c>
      <c r="C192" s="12"/>
      <c r="D192" s="71" t="s">
        <v>19</v>
      </c>
      <c r="E192" s="37">
        <f>E193</f>
        <v>10000</v>
      </c>
      <c r="F192" s="37">
        <f>F193</f>
        <v>0</v>
      </c>
      <c r="G192" s="249">
        <f>G193</f>
        <v>-10000</v>
      </c>
    </row>
    <row r="193" spans="1:7" x14ac:dyDescent="0.2">
      <c r="B193" s="8"/>
      <c r="C193" s="8"/>
      <c r="D193" s="70" t="s">
        <v>115</v>
      </c>
      <c r="E193" s="24">
        <v>10000</v>
      </c>
      <c r="F193" s="24">
        <v>0</v>
      </c>
      <c r="G193" s="248">
        <f>F193-E193</f>
        <v>-10000</v>
      </c>
    </row>
    <row r="194" spans="1:7" ht="14.25" customHeight="1" x14ac:dyDescent="0.2">
      <c r="B194" s="324" t="s">
        <v>23</v>
      </c>
      <c r="C194" s="325"/>
      <c r="D194" s="326"/>
      <c r="E194" s="75">
        <f>E192+E182</f>
        <v>172800</v>
      </c>
      <c r="F194" s="75">
        <f>F192+F183</f>
        <v>79000</v>
      </c>
      <c r="G194" s="274">
        <f>F194-E194</f>
        <v>-93800</v>
      </c>
    </row>
    <row r="195" spans="1:7" x14ac:dyDescent="0.2">
      <c r="B195" s="21"/>
      <c r="C195" s="21"/>
      <c r="D195" s="21"/>
      <c r="E195" s="22"/>
      <c r="F195" s="22"/>
      <c r="G195" s="22"/>
    </row>
    <row r="196" spans="1:7" x14ac:dyDescent="0.2">
      <c r="B196" s="21"/>
      <c r="C196" s="21"/>
      <c r="D196" s="21"/>
      <c r="E196" s="22"/>
      <c r="F196" s="22"/>
      <c r="G196" s="22"/>
    </row>
    <row r="197" spans="1:7" ht="43.5" customHeight="1" x14ac:dyDescent="0.2">
      <c r="B197" s="8"/>
      <c r="C197" s="8"/>
      <c r="D197" s="77" t="s">
        <v>116</v>
      </c>
      <c r="E197" s="24"/>
      <c r="F197" s="24"/>
      <c r="G197" s="248"/>
    </row>
    <row r="198" spans="1:7" x14ac:dyDescent="0.2">
      <c r="B198" s="8"/>
      <c r="C198" s="8"/>
      <c r="D198" s="202" t="s">
        <v>299</v>
      </c>
      <c r="E198" s="24"/>
      <c r="F198" s="24"/>
      <c r="G198" s="248"/>
    </row>
    <row r="199" spans="1:7" ht="19.5" customHeight="1" x14ac:dyDescent="0.2">
      <c r="B199" s="64">
        <v>410000</v>
      </c>
      <c r="C199" s="65"/>
      <c r="D199" s="76" t="s">
        <v>4</v>
      </c>
      <c r="E199" s="66">
        <f>E200+E208+E209+E219</f>
        <v>410500</v>
      </c>
      <c r="F199" s="66">
        <f>F200+F208+F209+F219</f>
        <v>532866</v>
      </c>
      <c r="G199" s="275">
        <f>G200+G208+G209+G219</f>
        <v>122366</v>
      </c>
    </row>
    <row r="200" spans="1:7" ht="19.5" customHeight="1" x14ac:dyDescent="0.2">
      <c r="B200" s="289">
        <v>412500</v>
      </c>
      <c r="C200" s="290"/>
      <c r="D200" s="291" t="s">
        <v>342</v>
      </c>
      <c r="E200" s="292">
        <f>E201+E202+E203+E204+E205+E206+E207</f>
        <v>183000</v>
      </c>
      <c r="F200" s="292">
        <f>F202+F201+F203+F204+F205+F206+F207</f>
        <v>264066</v>
      </c>
      <c r="G200" s="293">
        <f>G201+G202+G203+G205+G204+G206+G207</f>
        <v>81066</v>
      </c>
    </row>
    <row r="201" spans="1:7" x14ac:dyDescent="0.2">
      <c r="B201" s="283"/>
      <c r="C201" s="20"/>
      <c r="D201" s="70" t="s">
        <v>303</v>
      </c>
      <c r="E201" s="148">
        <v>12000</v>
      </c>
      <c r="F201" s="148">
        <v>12000</v>
      </c>
      <c r="G201" s="277">
        <f t="shared" ref="G201:G208" si="11">F201-E201</f>
        <v>0</v>
      </c>
    </row>
    <row r="202" spans="1:7" ht="28.5" x14ac:dyDescent="0.2">
      <c r="A202" s="238">
        <v>1</v>
      </c>
      <c r="B202" s="83"/>
      <c r="C202" s="17"/>
      <c r="D202" s="70" t="s">
        <v>128</v>
      </c>
      <c r="E202" s="148">
        <v>20000</v>
      </c>
      <c r="F202" s="148">
        <v>40000</v>
      </c>
      <c r="G202" s="277">
        <f t="shared" si="11"/>
        <v>20000</v>
      </c>
    </row>
    <row r="203" spans="1:7" x14ac:dyDescent="0.2">
      <c r="A203" s="238">
        <v>1</v>
      </c>
      <c r="B203" s="83"/>
      <c r="C203" s="17"/>
      <c r="D203" s="70" t="s">
        <v>117</v>
      </c>
      <c r="E203" s="148">
        <v>25000</v>
      </c>
      <c r="F203" s="148">
        <v>30000</v>
      </c>
      <c r="G203" s="277">
        <f t="shared" si="11"/>
        <v>5000</v>
      </c>
    </row>
    <row r="204" spans="1:7" x14ac:dyDescent="0.2">
      <c r="B204" s="83"/>
      <c r="C204" s="17"/>
      <c r="D204" s="70" t="s">
        <v>118</v>
      </c>
      <c r="E204" s="148">
        <v>8000</v>
      </c>
      <c r="F204" s="148">
        <v>15000</v>
      </c>
      <c r="G204" s="277">
        <f t="shared" si="11"/>
        <v>7000</v>
      </c>
    </row>
    <row r="205" spans="1:7" ht="28.5" x14ac:dyDescent="0.2">
      <c r="B205" s="205"/>
      <c r="C205" s="206"/>
      <c r="D205" s="208" t="s">
        <v>305</v>
      </c>
      <c r="E205" s="209">
        <v>20000</v>
      </c>
      <c r="F205" s="209">
        <v>20000</v>
      </c>
      <c r="G205" s="277">
        <f t="shared" si="11"/>
        <v>0</v>
      </c>
    </row>
    <row r="206" spans="1:7" x14ac:dyDescent="0.2">
      <c r="A206" s="238">
        <v>1</v>
      </c>
      <c r="B206" s="83"/>
      <c r="C206" s="17"/>
      <c r="D206" s="210" t="s">
        <v>119</v>
      </c>
      <c r="E206" s="209">
        <v>98000</v>
      </c>
      <c r="F206" s="209">
        <f>114563+30000+703</f>
        <v>145266</v>
      </c>
      <c r="G206" s="277">
        <f t="shared" si="11"/>
        <v>47266</v>
      </c>
    </row>
    <row r="207" spans="1:7" x14ac:dyDescent="0.2">
      <c r="A207" s="238">
        <v>1</v>
      </c>
      <c r="B207" s="83"/>
      <c r="C207" s="17"/>
      <c r="D207" s="210" t="s">
        <v>324</v>
      </c>
      <c r="E207" s="209">
        <v>0</v>
      </c>
      <c r="F207" s="209">
        <v>1800</v>
      </c>
      <c r="G207" s="277">
        <f t="shared" si="11"/>
        <v>1800</v>
      </c>
    </row>
    <row r="208" spans="1:7" x14ac:dyDescent="0.2">
      <c r="B208" s="284">
        <v>412700</v>
      </c>
      <c r="C208" s="285"/>
      <c r="D208" s="286" t="s">
        <v>307</v>
      </c>
      <c r="E208" s="287">
        <v>10000</v>
      </c>
      <c r="F208" s="287">
        <v>14800</v>
      </c>
      <c r="G208" s="288">
        <f t="shared" si="11"/>
        <v>4800</v>
      </c>
    </row>
    <row r="209" spans="1:7" x14ac:dyDescent="0.2">
      <c r="B209" s="284">
        <v>412800</v>
      </c>
      <c r="C209" s="285"/>
      <c r="D209" s="286" t="s">
        <v>341</v>
      </c>
      <c r="E209" s="287">
        <f>E210+E211+E212+E213+E214+E215+E216+E217+E218</f>
        <v>198500</v>
      </c>
      <c r="F209" s="287">
        <f>F210+F211+F212+F213+F214+F215+F216+F217+F218</f>
        <v>235000</v>
      </c>
      <c r="G209" s="288">
        <f>G210+G211+G212+G213+G214+G215+G216+G217+G218</f>
        <v>36500</v>
      </c>
    </row>
    <row r="210" spans="1:7" x14ac:dyDescent="0.2">
      <c r="B210" s="283"/>
      <c r="C210" s="20"/>
      <c r="D210" s="208" t="s">
        <v>306</v>
      </c>
      <c r="E210" s="209">
        <v>10000</v>
      </c>
      <c r="F210" s="209">
        <v>10000</v>
      </c>
      <c r="G210" s="278">
        <f>F210-E210</f>
        <v>0</v>
      </c>
    </row>
    <row r="211" spans="1:7" ht="28.5" x14ac:dyDescent="0.2">
      <c r="B211" s="83"/>
      <c r="C211" s="17"/>
      <c r="D211" s="70" t="s">
        <v>137</v>
      </c>
      <c r="E211" s="148">
        <v>27000</v>
      </c>
      <c r="F211" s="148">
        <v>27000</v>
      </c>
      <c r="G211" s="277">
        <f>F211-E211</f>
        <v>0</v>
      </c>
    </row>
    <row r="212" spans="1:7" x14ac:dyDescent="0.2">
      <c r="A212" s="238">
        <v>1</v>
      </c>
      <c r="B212" s="83"/>
      <c r="C212" s="17"/>
      <c r="D212" s="70" t="s">
        <v>120</v>
      </c>
      <c r="E212" s="148">
        <v>60000</v>
      </c>
      <c r="F212" s="148">
        <v>103000</v>
      </c>
      <c r="G212" s="277">
        <f t="shared" ref="G212:G218" si="12">F212-E212</f>
        <v>43000</v>
      </c>
    </row>
    <row r="213" spans="1:7" ht="28.5" x14ac:dyDescent="0.2">
      <c r="B213" s="83"/>
      <c r="C213" s="17"/>
      <c r="D213" s="70" t="s">
        <v>138</v>
      </c>
      <c r="E213" s="148">
        <v>5000</v>
      </c>
      <c r="F213" s="148">
        <v>5000</v>
      </c>
      <c r="G213" s="277">
        <f t="shared" si="12"/>
        <v>0</v>
      </c>
    </row>
    <row r="214" spans="1:7" x14ac:dyDescent="0.2">
      <c r="A214" s="238">
        <v>1</v>
      </c>
      <c r="B214" s="83"/>
      <c r="C214" s="17"/>
      <c r="D214" s="70" t="s">
        <v>121</v>
      </c>
      <c r="E214" s="148">
        <v>63000</v>
      </c>
      <c r="F214" s="148">
        <v>60000</v>
      </c>
      <c r="G214" s="277">
        <f t="shared" si="12"/>
        <v>-3000</v>
      </c>
    </row>
    <row r="215" spans="1:7" ht="28.5" x14ac:dyDescent="0.2">
      <c r="B215" s="83"/>
      <c r="C215" s="17"/>
      <c r="D215" s="70" t="s">
        <v>122</v>
      </c>
      <c r="E215" s="148">
        <v>10000</v>
      </c>
      <c r="F215" s="148">
        <v>9000</v>
      </c>
      <c r="G215" s="277">
        <f t="shared" si="12"/>
        <v>-1000</v>
      </c>
    </row>
    <row r="216" spans="1:7" ht="28.5" x14ac:dyDescent="0.2">
      <c r="B216" s="83"/>
      <c r="C216" s="17"/>
      <c r="D216" s="70" t="s">
        <v>139</v>
      </c>
      <c r="E216" s="148">
        <v>10000</v>
      </c>
      <c r="F216" s="148">
        <v>7000</v>
      </c>
      <c r="G216" s="277">
        <f t="shared" si="12"/>
        <v>-3000</v>
      </c>
    </row>
    <row r="217" spans="1:7" x14ac:dyDescent="0.2">
      <c r="B217" s="83"/>
      <c r="C217" s="17"/>
      <c r="D217" s="70" t="s">
        <v>123</v>
      </c>
      <c r="E217" s="148">
        <v>13500</v>
      </c>
      <c r="F217" s="148">
        <v>12500</v>
      </c>
      <c r="G217" s="277">
        <f t="shared" si="12"/>
        <v>-1000</v>
      </c>
    </row>
    <row r="218" spans="1:7" x14ac:dyDescent="0.2">
      <c r="A218" s="238">
        <v>1</v>
      </c>
      <c r="B218" s="83"/>
      <c r="C218" s="17"/>
      <c r="D218" s="70" t="s">
        <v>340</v>
      </c>
      <c r="E218" s="148">
        <v>0</v>
      </c>
      <c r="F218" s="148">
        <v>1500</v>
      </c>
      <c r="G218" s="277">
        <f t="shared" si="12"/>
        <v>1500</v>
      </c>
    </row>
    <row r="219" spans="1:7" ht="28.5" x14ac:dyDescent="0.2">
      <c r="B219" s="237">
        <v>415200</v>
      </c>
      <c r="C219" s="234"/>
      <c r="D219" s="235" t="s">
        <v>124</v>
      </c>
      <c r="E219" s="236">
        <v>19000</v>
      </c>
      <c r="F219" s="236">
        <v>19000</v>
      </c>
      <c r="G219" s="276">
        <f>F219-E219</f>
        <v>0</v>
      </c>
    </row>
    <row r="220" spans="1:7" x14ac:dyDescent="0.2">
      <c r="B220" s="65">
        <v>510000</v>
      </c>
      <c r="C220" s="65"/>
      <c r="D220" s="71" t="s">
        <v>79</v>
      </c>
      <c r="E220" s="66">
        <f>E221</f>
        <v>3563000</v>
      </c>
      <c r="F220" s="66">
        <f>F221</f>
        <v>3653500</v>
      </c>
      <c r="G220" s="275">
        <f>G221</f>
        <v>90500</v>
      </c>
    </row>
    <row r="221" spans="1:7" x14ac:dyDescent="0.2">
      <c r="B221" s="49"/>
      <c r="C221" s="49"/>
      <c r="D221" s="49" t="s">
        <v>80</v>
      </c>
      <c r="E221" s="50">
        <f>SUM(E222:E238)</f>
        <v>3563000</v>
      </c>
      <c r="F221" s="50">
        <f>SUM(F222:F238)</f>
        <v>3653500</v>
      </c>
      <c r="G221" s="264">
        <f>SUM(G222:G238)</f>
        <v>90500</v>
      </c>
    </row>
    <row r="222" spans="1:7" x14ac:dyDescent="0.2">
      <c r="A222" s="238">
        <v>1</v>
      </c>
      <c r="B222" s="8"/>
      <c r="C222" s="8"/>
      <c r="D222" s="8" t="s">
        <v>134</v>
      </c>
      <c r="E222" s="24">
        <v>1337000</v>
      </c>
      <c r="F222" s="24">
        <f>1375000+21000+41000-9000-40000</f>
        <v>1388000</v>
      </c>
      <c r="G222" s="248">
        <f>F222-E222</f>
        <v>51000</v>
      </c>
    </row>
    <row r="223" spans="1:7" x14ac:dyDescent="0.2">
      <c r="A223" s="238">
        <v>1</v>
      </c>
      <c r="B223" s="8"/>
      <c r="C223" s="8"/>
      <c r="D223" s="8" t="s">
        <v>81</v>
      </c>
      <c r="E223" s="24">
        <v>500000</v>
      </c>
      <c r="F223" s="24">
        <v>910000</v>
      </c>
      <c r="G223" s="248">
        <f t="shared" ref="G223:G238" si="13">F223-E223</f>
        <v>410000</v>
      </c>
    </row>
    <row r="224" spans="1:7" x14ac:dyDescent="0.2">
      <c r="A224" s="238">
        <v>1</v>
      </c>
      <c r="B224" s="8"/>
      <c r="C224" s="8"/>
      <c r="D224" s="8" t="s">
        <v>360</v>
      </c>
      <c r="E224" s="24">
        <v>800000</v>
      </c>
      <c r="F224" s="24">
        <v>99000</v>
      </c>
      <c r="G224" s="248">
        <f t="shared" si="13"/>
        <v>-701000</v>
      </c>
    </row>
    <row r="225" spans="1:7" x14ac:dyDescent="0.2">
      <c r="A225" s="238">
        <v>1</v>
      </c>
      <c r="B225" s="8"/>
      <c r="C225" s="8"/>
      <c r="D225" s="8" t="s">
        <v>82</v>
      </c>
      <c r="E225" s="24">
        <v>90000</v>
      </c>
      <c r="F225" s="24">
        <v>90000</v>
      </c>
      <c r="G225" s="248">
        <f t="shared" si="13"/>
        <v>0</v>
      </c>
    </row>
    <row r="226" spans="1:7" x14ac:dyDescent="0.2">
      <c r="B226" s="8"/>
      <c r="C226" s="8"/>
      <c r="D226" s="8" t="s">
        <v>362</v>
      </c>
      <c r="E226" s="24">
        <v>0</v>
      </c>
      <c r="F226" s="24">
        <v>45500</v>
      </c>
      <c r="G226" s="248">
        <f t="shared" si="13"/>
        <v>45500</v>
      </c>
    </row>
    <row r="227" spans="1:7" x14ac:dyDescent="0.2">
      <c r="B227" s="8"/>
      <c r="C227" s="8"/>
      <c r="D227" s="8" t="s">
        <v>366</v>
      </c>
      <c r="E227" s="24">
        <v>0</v>
      </c>
      <c r="F227" s="24">
        <v>29000</v>
      </c>
      <c r="G227" s="248">
        <f t="shared" si="13"/>
        <v>29000</v>
      </c>
    </row>
    <row r="228" spans="1:7" ht="28.5" x14ac:dyDescent="0.2">
      <c r="B228" s="8"/>
      <c r="C228" s="8"/>
      <c r="D228" s="17" t="s">
        <v>83</v>
      </c>
      <c r="E228" s="24">
        <v>148000</v>
      </c>
      <c r="F228" s="24">
        <v>148000</v>
      </c>
      <c r="G228" s="248">
        <f t="shared" si="13"/>
        <v>0</v>
      </c>
    </row>
    <row r="229" spans="1:7" ht="28.5" x14ac:dyDescent="0.2">
      <c r="A229" s="238">
        <v>1</v>
      </c>
      <c r="B229" s="8"/>
      <c r="C229" s="8"/>
      <c r="D229" s="17" t="s">
        <v>84</v>
      </c>
      <c r="E229" s="24">
        <v>28000</v>
      </c>
      <c r="F229" s="24">
        <v>39000</v>
      </c>
      <c r="G229" s="248">
        <f t="shared" si="13"/>
        <v>11000</v>
      </c>
    </row>
    <row r="230" spans="1:7" x14ac:dyDescent="0.2">
      <c r="B230" s="8"/>
      <c r="C230" s="8"/>
      <c r="D230" s="17" t="s">
        <v>364</v>
      </c>
      <c r="E230" s="24">
        <v>0</v>
      </c>
      <c r="F230" s="24">
        <v>20000</v>
      </c>
      <c r="G230" s="248">
        <f t="shared" si="13"/>
        <v>20000</v>
      </c>
    </row>
    <row r="231" spans="1:7" ht="28.5" x14ac:dyDescent="0.2">
      <c r="A231" s="238">
        <v>1</v>
      </c>
      <c r="B231" s="8"/>
      <c r="C231" s="8"/>
      <c r="D231" s="17" t="s">
        <v>363</v>
      </c>
      <c r="E231" s="24">
        <v>0</v>
      </c>
      <c r="F231" s="24">
        <v>27000</v>
      </c>
      <c r="G231" s="248">
        <f t="shared" si="13"/>
        <v>27000</v>
      </c>
    </row>
    <row r="232" spans="1:7" ht="28.5" x14ac:dyDescent="0.2">
      <c r="B232" s="8"/>
      <c r="C232" s="8"/>
      <c r="D232" s="17" t="s">
        <v>135</v>
      </c>
      <c r="E232" s="24">
        <v>550000</v>
      </c>
      <c r="F232" s="24">
        <v>491000</v>
      </c>
      <c r="G232" s="248">
        <f t="shared" si="13"/>
        <v>-59000</v>
      </c>
    </row>
    <row r="233" spans="1:7" x14ac:dyDescent="0.2">
      <c r="A233" s="238">
        <v>1</v>
      </c>
      <c r="B233" s="8"/>
      <c r="C233" s="8"/>
      <c r="D233" s="17" t="s">
        <v>361</v>
      </c>
      <c r="E233" s="24">
        <v>0</v>
      </c>
      <c r="F233" s="24">
        <v>60000</v>
      </c>
      <c r="G233" s="248">
        <f t="shared" si="13"/>
        <v>60000</v>
      </c>
    </row>
    <row r="234" spans="1:7" x14ac:dyDescent="0.2">
      <c r="A234" s="238">
        <v>1</v>
      </c>
      <c r="B234" s="8"/>
      <c r="C234" s="8"/>
      <c r="D234" s="17" t="s">
        <v>352</v>
      </c>
      <c r="E234" s="24">
        <v>0</v>
      </c>
      <c r="F234" s="24">
        <v>185000</v>
      </c>
      <c r="G234" s="248">
        <f t="shared" si="13"/>
        <v>185000</v>
      </c>
    </row>
    <row r="235" spans="1:7" ht="28.5" x14ac:dyDescent="0.2">
      <c r="B235" s="8"/>
      <c r="C235" s="8"/>
      <c r="D235" s="17" t="s">
        <v>325</v>
      </c>
      <c r="E235" s="24">
        <v>0</v>
      </c>
      <c r="F235" s="24">
        <v>0</v>
      </c>
      <c r="G235" s="248">
        <f t="shared" si="13"/>
        <v>0</v>
      </c>
    </row>
    <row r="236" spans="1:7" ht="28.5" x14ac:dyDescent="0.2">
      <c r="A236" s="238">
        <v>1</v>
      </c>
      <c r="B236" s="17"/>
      <c r="C236" s="17"/>
      <c r="D236" s="70" t="s">
        <v>125</v>
      </c>
      <c r="E236" s="67">
        <v>60000</v>
      </c>
      <c r="F236" s="67">
        <v>40000</v>
      </c>
      <c r="G236" s="248">
        <f t="shared" si="13"/>
        <v>-20000</v>
      </c>
    </row>
    <row r="237" spans="1:7" x14ac:dyDescent="0.2">
      <c r="A237" s="238">
        <v>1</v>
      </c>
      <c r="B237" s="17"/>
      <c r="C237" s="17"/>
      <c r="D237" s="70" t="s">
        <v>126</v>
      </c>
      <c r="E237" s="67">
        <v>40000</v>
      </c>
      <c r="F237" s="67">
        <v>73000</v>
      </c>
      <c r="G237" s="248">
        <f t="shared" si="13"/>
        <v>33000</v>
      </c>
    </row>
    <row r="238" spans="1:7" x14ac:dyDescent="0.2">
      <c r="A238" s="238">
        <v>1</v>
      </c>
      <c r="B238" s="17"/>
      <c r="C238" s="17"/>
      <c r="D238" s="208" t="s">
        <v>127</v>
      </c>
      <c r="E238" s="211">
        <v>10000</v>
      </c>
      <c r="F238" s="211">
        <v>9000</v>
      </c>
      <c r="G238" s="248">
        <f t="shared" si="13"/>
        <v>-1000</v>
      </c>
    </row>
    <row r="239" spans="1:7" ht="14.25" customHeight="1" x14ac:dyDescent="0.2">
      <c r="B239" s="324" t="s">
        <v>23</v>
      </c>
      <c r="C239" s="325"/>
      <c r="D239" s="326"/>
      <c r="E239" s="52">
        <f>E220+E199</f>
        <v>3973500</v>
      </c>
      <c r="F239" s="52">
        <f>F220+F199</f>
        <v>4186366</v>
      </c>
      <c r="G239" s="266">
        <f>F239-E239</f>
        <v>212866</v>
      </c>
    </row>
    <row r="241" spans="2:7" ht="36" customHeight="1" x14ac:dyDescent="0.2">
      <c r="B241" s="317" t="s">
        <v>129</v>
      </c>
      <c r="C241" s="317"/>
      <c r="D241" s="317"/>
      <c r="E241" s="78">
        <f>E239+E194+E177+E129+E98+E29+E141</f>
        <v>8943268</v>
      </c>
      <c r="F241" s="78">
        <f>F239+F194+F177+F141+F129+F98+F29</f>
        <v>9712197.1500000004</v>
      </c>
      <c r="G241" s="78">
        <f>G239+G194+G177+G141+G98+G129+G29</f>
        <v>768929.15</v>
      </c>
    </row>
    <row r="243" spans="2:7" ht="18" x14ac:dyDescent="0.25">
      <c r="B243" s="316" t="s">
        <v>318</v>
      </c>
      <c r="C243" s="316"/>
      <c r="D243" s="316"/>
      <c r="E243" s="217">
        <v>744129</v>
      </c>
      <c r="F243" s="297">
        <v>0</v>
      </c>
      <c r="G243" s="216">
        <f>E243-G241+F245</f>
        <v>-0.15000000002328306</v>
      </c>
    </row>
    <row r="245" spans="2:7" x14ac:dyDescent="0.2">
      <c r="B245" s="331" t="s">
        <v>367</v>
      </c>
      <c r="C245" s="331"/>
      <c r="D245" s="331"/>
      <c r="E245" s="301">
        <v>0</v>
      </c>
      <c r="F245" s="301">
        <v>24800</v>
      </c>
      <c r="G245" s="301"/>
    </row>
    <row r="247" spans="2:7" ht="23.25" customHeight="1" x14ac:dyDescent="0.25">
      <c r="B247" s="315" t="s">
        <v>343</v>
      </c>
      <c r="C247" s="315"/>
      <c r="D247" s="315"/>
      <c r="E247" s="295">
        <f>E241+E243</f>
        <v>9687397</v>
      </c>
      <c r="F247" s="298">
        <f>F239+F194+F177+F141+F129+F98+F29</f>
        <v>9712197.1500000004</v>
      </c>
      <c r="G247" s="296"/>
    </row>
  </sheetData>
  <mergeCells count="14">
    <mergeCell ref="B2:G2"/>
    <mergeCell ref="B247:D247"/>
    <mergeCell ref="B243:D243"/>
    <mergeCell ref="B241:D241"/>
    <mergeCell ref="B3:C3"/>
    <mergeCell ref="B4:C4"/>
    <mergeCell ref="B29:D29"/>
    <mergeCell ref="B98:D98"/>
    <mergeCell ref="B129:D129"/>
    <mergeCell ref="B177:D177"/>
    <mergeCell ref="B194:D194"/>
    <mergeCell ref="B239:D239"/>
    <mergeCell ref="B141:D141"/>
    <mergeCell ref="B245:D245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ignoredErrors>
    <ignoredError sqref="G66 G20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5"/>
  <sheetViews>
    <sheetView topLeftCell="A10" zoomScale="115" zoomScaleNormal="115" workbookViewId="0">
      <selection activeCell="E8" sqref="E8"/>
    </sheetView>
  </sheetViews>
  <sheetFormatPr defaultRowHeight="12.75" x14ac:dyDescent="0.25"/>
  <cols>
    <col min="1" max="1" width="9.140625" style="85"/>
    <col min="2" max="2" width="15" style="85" customWidth="1"/>
    <col min="3" max="3" width="52.5703125" style="130" customWidth="1"/>
    <col min="4" max="6" width="16.85546875" style="100" customWidth="1"/>
    <col min="7" max="7" width="18.28515625" style="100" customWidth="1"/>
    <col min="8" max="9" width="9.140625" style="85"/>
    <col min="10" max="10" width="10.28515625" style="85" bestFit="1" customWidth="1"/>
    <col min="11" max="16384" width="9.140625" style="85"/>
  </cols>
  <sheetData>
    <row r="1" spans="2:10" ht="13.5" thickBot="1" x14ac:dyDescent="0.3"/>
    <row r="2" spans="2:10" ht="43.5" customHeight="1" thickBot="1" x14ac:dyDescent="0.3">
      <c r="B2" s="332" t="s">
        <v>350</v>
      </c>
      <c r="C2" s="333"/>
      <c r="D2" s="333"/>
      <c r="E2" s="333"/>
      <c r="F2" s="333"/>
      <c r="G2" s="334"/>
    </row>
    <row r="4" spans="2:10" ht="51" x14ac:dyDescent="0.25">
      <c r="B4" s="86" t="s">
        <v>1</v>
      </c>
      <c r="C4" s="86" t="s">
        <v>2</v>
      </c>
      <c r="D4" s="302" t="s">
        <v>311</v>
      </c>
      <c r="E4" s="302" t="s">
        <v>369</v>
      </c>
      <c r="F4" s="302" t="s">
        <v>331</v>
      </c>
      <c r="G4" s="87" t="s">
        <v>348</v>
      </c>
    </row>
    <row r="5" spans="2:10" x14ac:dyDescent="0.25">
      <c r="B5" s="85">
        <v>1</v>
      </c>
      <c r="C5" s="85">
        <v>2</v>
      </c>
      <c r="D5" s="88">
        <v>3</v>
      </c>
      <c r="E5" s="88">
        <v>4</v>
      </c>
      <c r="F5" s="88">
        <v>5</v>
      </c>
      <c r="G5" s="88">
        <v>6</v>
      </c>
    </row>
    <row r="6" spans="2:10" x14ac:dyDescent="0.25">
      <c r="C6" s="85"/>
      <c r="D6" s="88"/>
      <c r="E6" s="88"/>
      <c r="F6" s="88"/>
      <c r="G6" s="88"/>
    </row>
    <row r="7" spans="2:10" s="92" customFormat="1" ht="14.25" customHeight="1" x14ac:dyDescent="0.25">
      <c r="B7" s="89">
        <v>41</v>
      </c>
      <c r="C7" s="90" t="s">
        <v>143</v>
      </c>
      <c r="D7" s="91">
        <f>D9+D18+D31+D36+D41+D56</f>
        <v>5041267.71</v>
      </c>
      <c r="E7" s="91">
        <f>E9+E18+E31+E36+E41+E56+E60</f>
        <v>5573197</v>
      </c>
      <c r="F7" s="91">
        <f>E7-D7</f>
        <v>531929.29</v>
      </c>
      <c r="G7" s="200">
        <f>E7/D7*100</f>
        <v>110.55149856344369</v>
      </c>
    </row>
    <row r="8" spans="2:10" x14ac:dyDescent="0.25">
      <c r="G8" s="98"/>
    </row>
    <row r="9" spans="2:10" ht="14.25" x14ac:dyDescent="0.25">
      <c r="B9" s="93">
        <v>411</v>
      </c>
      <c r="C9" s="94" t="s">
        <v>144</v>
      </c>
      <c r="D9" s="95">
        <f>D11+D14</f>
        <v>906167.71000000008</v>
      </c>
      <c r="E9" s="95">
        <f>E11+E14</f>
        <v>1012664</v>
      </c>
      <c r="F9" s="95">
        <f>E9-D9</f>
        <v>106496.28999999992</v>
      </c>
      <c r="G9" s="195">
        <f>E9/D9*100</f>
        <v>111.75238190731822</v>
      </c>
    </row>
    <row r="10" spans="2:10" s="97" customFormat="1" x14ac:dyDescent="0.25">
      <c r="B10" s="85"/>
      <c r="D10" s="98"/>
      <c r="E10" s="98"/>
      <c r="F10" s="98"/>
      <c r="G10" s="98"/>
    </row>
    <row r="11" spans="2:10" s="97" customFormat="1" x14ac:dyDescent="0.25">
      <c r="B11" s="85">
        <v>411100</v>
      </c>
      <c r="C11" s="99" t="s">
        <v>145</v>
      </c>
      <c r="D11" s="100">
        <f>D12+D13</f>
        <v>806860.81</v>
      </c>
      <c r="E11" s="100">
        <f>E12+E13</f>
        <v>888387</v>
      </c>
      <c r="F11" s="100">
        <f t="shared" ref="F11:F16" si="0">E11-D11</f>
        <v>81526.189999999944</v>
      </c>
      <c r="G11" s="98">
        <f t="shared" ref="G11:G16" si="1">E11/D11*100</f>
        <v>110.10412068470643</v>
      </c>
    </row>
    <row r="12" spans="2:10" s="97" customFormat="1" x14ac:dyDescent="0.25">
      <c r="B12" s="101"/>
      <c r="C12" s="97" t="s">
        <v>146</v>
      </c>
      <c r="D12" s="98">
        <v>486537</v>
      </c>
      <c r="E12" s="98">
        <v>535697.36</v>
      </c>
      <c r="F12" s="100">
        <f t="shared" si="0"/>
        <v>49160.359999999986</v>
      </c>
      <c r="G12" s="98">
        <f t="shared" si="1"/>
        <v>110.1041359649934</v>
      </c>
    </row>
    <row r="13" spans="2:10" s="101" customFormat="1" x14ac:dyDescent="0.25">
      <c r="C13" s="97" t="s">
        <v>147</v>
      </c>
      <c r="D13" s="98">
        <v>320323.81</v>
      </c>
      <c r="E13" s="98">
        <v>352689.64</v>
      </c>
      <c r="F13" s="100">
        <f t="shared" si="0"/>
        <v>32365.830000000016</v>
      </c>
      <c r="G13" s="98">
        <f t="shared" si="1"/>
        <v>110.10409747561383</v>
      </c>
    </row>
    <row r="14" spans="2:10" x14ac:dyDescent="0.25">
      <c r="B14" s="85">
        <v>411200</v>
      </c>
      <c r="C14" s="99" t="s">
        <v>148</v>
      </c>
      <c r="D14" s="100">
        <f>D15+D16</f>
        <v>99306.9</v>
      </c>
      <c r="E14" s="100">
        <f>E15+E16</f>
        <v>124277</v>
      </c>
      <c r="F14" s="100">
        <f t="shared" si="0"/>
        <v>24970.100000000006</v>
      </c>
      <c r="G14" s="98">
        <f t="shared" si="1"/>
        <v>125.14437566775321</v>
      </c>
    </row>
    <row r="15" spans="2:10" s="101" customFormat="1" x14ac:dyDescent="0.25">
      <c r="C15" s="97" t="s">
        <v>149</v>
      </c>
      <c r="D15" s="98">
        <v>59882</v>
      </c>
      <c r="E15" s="98">
        <v>74939.03</v>
      </c>
      <c r="F15" s="100">
        <f t="shared" si="0"/>
        <v>15057.029999999999</v>
      </c>
      <c r="G15" s="98">
        <f t="shared" si="1"/>
        <v>125.14450085167496</v>
      </c>
    </row>
    <row r="16" spans="2:10" s="101" customFormat="1" x14ac:dyDescent="0.25">
      <c r="C16" s="97" t="s">
        <v>150</v>
      </c>
      <c r="D16" s="98">
        <v>39424.9</v>
      </c>
      <c r="E16" s="98">
        <v>49337.97</v>
      </c>
      <c r="F16" s="100">
        <f t="shared" si="0"/>
        <v>9913.07</v>
      </c>
      <c r="G16" s="98">
        <f t="shared" si="1"/>
        <v>125.14418552742048</v>
      </c>
      <c r="J16" s="102"/>
    </row>
    <row r="17" spans="2:10" x14ac:dyDescent="0.25">
      <c r="C17" s="97"/>
      <c r="G17" s="98"/>
      <c r="J17" s="88"/>
    </row>
    <row r="18" spans="2:10" x14ac:dyDescent="0.25">
      <c r="B18" s="93">
        <v>412</v>
      </c>
      <c r="C18" s="103" t="s">
        <v>151</v>
      </c>
      <c r="D18" s="96">
        <f>D20+D21+D22+D23+D24+D25+D26+D27+D28</f>
        <v>1440300</v>
      </c>
      <c r="E18" s="96">
        <f>E20+E21+E22+E23+E24+E25+E26+E27+E28</f>
        <v>1492867</v>
      </c>
      <c r="F18" s="96">
        <f>E18-D18</f>
        <v>52567</v>
      </c>
      <c r="G18" s="195">
        <f>E18/D18*100</f>
        <v>103.64972575157954</v>
      </c>
      <c r="J18" s="88"/>
    </row>
    <row r="19" spans="2:10" x14ac:dyDescent="0.25">
      <c r="C19" s="97"/>
      <c r="G19" s="98"/>
      <c r="J19" s="88"/>
    </row>
    <row r="20" spans="2:10" x14ac:dyDescent="0.25">
      <c r="B20" s="85">
        <v>412100</v>
      </c>
      <c r="C20" s="99" t="s">
        <v>5</v>
      </c>
      <c r="D20" s="100">
        <f>32400-14400+240000-3000-8000</f>
        <v>247000</v>
      </c>
      <c r="E20" s="100">
        <v>185000</v>
      </c>
      <c r="F20" s="100">
        <f>E20-D20</f>
        <v>-62000</v>
      </c>
      <c r="G20" s="98">
        <f>E20/D20*100</f>
        <v>74.89878542510121</v>
      </c>
      <c r="J20" s="88"/>
    </row>
    <row r="21" spans="2:10" ht="25.5" x14ac:dyDescent="0.25">
      <c r="B21" s="85">
        <v>412200</v>
      </c>
      <c r="C21" s="99" t="s">
        <v>152</v>
      </c>
      <c r="D21" s="100">
        <f>68500-4000</f>
        <v>64500</v>
      </c>
      <c r="E21" s="100">
        <v>90000</v>
      </c>
      <c r="F21" s="100">
        <f t="shared" ref="F21:F28" si="2">E21-D21</f>
        <v>25500</v>
      </c>
      <c r="G21" s="98">
        <f t="shared" ref="G21:G28" si="3">E21/D21*100</f>
        <v>139.53488372093022</v>
      </c>
      <c r="J21" s="88"/>
    </row>
    <row r="22" spans="2:10" x14ac:dyDescent="0.25">
      <c r="B22" s="85">
        <v>412300</v>
      </c>
      <c r="C22" s="99" t="s">
        <v>153</v>
      </c>
      <c r="D22" s="100">
        <f>29500-3700</f>
        <v>25800</v>
      </c>
      <c r="E22" s="100">
        <v>32433</v>
      </c>
      <c r="F22" s="100">
        <f t="shared" si="2"/>
        <v>6633</v>
      </c>
      <c r="G22" s="98">
        <f t="shared" si="3"/>
        <v>125.70930232558139</v>
      </c>
      <c r="J22" s="88"/>
    </row>
    <row r="23" spans="2:10" x14ac:dyDescent="0.25">
      <c r="B23" s="85">
        <v>412400</v>
      </c>
      <c r="C23" s="99" t="s">
        <v>154</v>
      </c>
      <c r="D23" s="100">
        <v>2200</v>
      </c>
      <c r="E23" s="100">
        <v>2200</v>
      </c>
      <c r="F23" s="100">
        <f t="shared" si="2"/>
        <v>0</v>
      </c>
      <c r="G23" s="98">
        <f t="shared" si="3"/>
        <v>100</v>
      </c>
      <c r="J23" s="88"/>
    </row>
    <row r="24" spans="2:10" x14ac:dyDescent="0.25">
      <c r="B24" s="85">
        <v>412500</v>
      </c>
      <c r="C24" s="99" t="s">
        <v>155</v>
      </c>
      <c r="D24" s="100">
        <f>183000-8000+20000</f>
        <v>195000</v>
      </c>
      <c r="E24" s="100">
        <v>266066</v>
      </c>
      <c r="F24" s="100">
        <f t="shared" si="2"/>
        <v>71066</v>
      </c>
      <c r="G24" s="98">
        <f t="shared" si="3"/>
        <v>136.44410256410256</v>
      </c>
      <c r="J24" s="88"/>
    </row>
    <row r="25" spans="2:10" x14ac:dyDescent="0.25">
      <c r="B25" s="85">
        <v>412600</v>
      </c>
      <c r="C25" s="99" t="s">
        <v>8</v>
      </c>
      <c r="D25" s="100">
        <v>37000</v>
      </c>
      <c r="E25" s="100">
        <v>37000</v>
      </c>
      <c r="F25" s="100">
        <f t="shared" si="2"/>
        <v>0</v>
      </c>
      <c r="G25" s="98">
        <f t="shared" si="3"/>
        <v>100</v>
      </c>
      <c r="J25" s="88"/>
    </row>
    <row r="26" spans="2:10" x14ac:dyDescent="0.25">
      <c r="B26" s="85">
        <v>412700</v>
      </c>
      <c r="C26" s="99" t="s">
        <v>38</v>
      </c>
      <c r="D26" s="100">
        <f>292800+10000-7000</f>
        <v>295800</v>
      </c>
      <c r="E26" s="100">
        <v>265768</v>
      </c>
      <c r="F26" s="100">
        <f t="shared" si="2"/>
        <v>-30032</v>
      </c>
      <c r="G26" s="98">
        <f t="shared" si="3"/>
        <v>89.847194050033806</v>
      </c>
      <c r="J26" s="88"/>
    </row>
    <row r="27" spans="2:10" x14ac:dyDescent="0.25">
      <c r="B27" s="85">
        <v>412800</v>
      </c>
      <c r="C27" s="99" t="s">
        <v>156</v>
      </c>
      <c r="D27" s="100">
        <v>198500</v>
      </c>
      <c r="E27" s="100">
        <v>235000</v>
      </c>
      <c r="F27" s="100">
        <f t="shared" si="2"/>
        <v>36500</v>
      </c>
      <c r="G27" s="98">
        <f t="shared" si="3"/>
        <v>118.38790931989924</v>
      </c>
    </row>
    <row r="28" spans="2:10" x14ac:dyDescent="0.25">
      <c r="B28" s="85">
        <v>412900</v>
      </c>
      <c r="C28" s="99" t="s">
        <v>11</v>
      </c>
      <c r="D28" s="100">
        <f>405100-31600+1000</f>
        <v>374500</v>
      </c>
      <c r="E28" s="100">
        <v>379400</v>
      </c>
      <c r="F28" s="100">
        <f t="shared" si="2"/>
        <v>4900</v>
      </c>
      <c r="G28" s="98">
        <f t="shared" si="3"/>
        <v>101.30841121495327</v>
      </c>
    </row>
    <row r="29" spans="2:10" x14ac:dyDescent="0.25">
      <c r="G29" s="98"/>
    </row>
    <row r="30" spans="2:10" x14ac:dyDescent="0.25">
      <c r="G30" s="98"/>
    </row>
    <row r="31" spans="2:10" s="101" customFormat="1" ht="25.5" x14ac:dyDescent="0.25">
      <c r="B31" s="93">
        <v>413</v>
      </c>
      <c r="C31" s="94" t="s">
        <v>157</v>
      </c>
      <c r="D31" s="96">
        <f>D33+D34</f>
        <v>0</v>
      </c>
      <c r="E31" s="96">
        <f>E33+E34</f>
        <v>0</v>
      </c>
      <c r="F31" s="96"/>
      <c r="G31" s="195" t="e">
        <f>D31/#REF!*100</f>
        <v>#REF!</v>
      </c>
    </row>
    <row r="32" spans="2:10" s="101" customFormat="1" x14ac:dyDescent="0.25">
      <c r="C32" s="97"/>
      <c r="D32" s="100"/>
      <c r="E32" s="100"/>
      <c r="F32" s="100"/>
      <c r="G32" s="98"/>
    </row>
    <row r="33" spans="2:7" s="105" customFormat="1" ht="25.5" x14ac:dyDescent="0.25">
      <c r="B33" s="105">
        <v>413300</v>
      </c>
      <c r="C33" s="99" t="s">
        <v>158</v>
      </c>
      <c r="D33" s="100">
        <v>0</v>
      </c>
      <c r="E33" s="100">
        <v>0</v>
      </c>
      <c r="F33" s="100"/>
      <c r="G33" s="98" t="e">
        <f>D33/#REF!*100</f>
        <v>#REF!</v>
      </c>
    </row>
    <row r="34" spans="2:7" s="105" customFormat="1" x14ac:dyDescent="0.25">
      <c r="B34" s="105">
        <v>413900</v>
      </c>
      <c r="C34" s="99" t="s">
        <v>159</v>
      </c>
      <c r="D34" s="100">
        <v>0</v>
      </c>
      <c r="E34" s="100">
        <v>0</v>
      </c>
      <c r="F34" s="100"/>
      <c r="G34" s="98" t="e">
        <f>D34/#REF!*100</f>
        <v>#REF!</v>
      </c>
    </row>
    <row r="35" spans="2:7" s="92" customFormat="1" ht="14.25" x14ac:dyDescent="0.25">
      <c r="C35" s="107"/>
      <c r="D35" s="100"/>
      <c r="E35" s="100"/>
      <c r="F35" s="100"/>
      <c r="G35" s="98"/>
    </row>
    <row r="36" spans="2:7" s="105" customFormat="1" x14ac:dyDescent="0.25">
      <c r="B36" s="93">
        <v>414</v>
      </c>
      <c r="C36" s="103" t="s">
        <v>160</v>
      </c>
      <c r="D36" s="96">
        <f>D38+D39</f>
        <v>300000</v>
      </c>
      <c r="E36" s="96">
        <f>E38+E39</f>
        <v>360000</v>
      </c>
      <c r="F36" s="96">
        <f>E36-D36</f>
        <v>60000</v>
      </c>
      <c r="G36" s="195">
        <f>E36/D36*100</f>
        <v>120</v>
      </c>
    </row>
    <row r="37" spans="2:7" s="105" customFormat="1" x14ac:dyDescent="0.25">
      <c r="C37" s="99"/>
      <c r="D37" s="100"/>
      <c r="E37" s="100"/>
      <c r="F37" s="100"/>
      <c r="G37" s="98"/>
    </row>
    <row r="38" spans="2:7" s="105" customFormat="1" x14ac:dyDescent="0.25">
      <c r="B38" s="105">
        <v>414100</v>
      </c>
      <c r="C38" s="99" t="s">
        <v>161</v>
      </c>
      <c r="D38" s="100">
        <v>200000</v>
      </c>
      <c r="E38" s="100">
        <v>200000</v>
      </c>
      <c r="F38" s="100">
        <f>E38-D38</f>
        <v>0</v>
      </c>
      <c r="G38" s="98">
        <f>E38/D38*100</f>
        <v>100</v>
      </c>
    </row>
    <row r="39" spans="2:7" s="105" customFormat="1" x14ac:dyDescent="0.25">
      <c r="B39" s="105">
        <v>414100</v>
      </c>
      <c r="C39" s="99" t="s">
        <v>162</v>
      </c>
      <c r="D39" s="100">
        <v>100000</v>
      </c>
      <c r="E39" s="100">
        <v>160000</v>
      </c>
      <c r="F39" s="100">
        <f>E39-D39</f>
        <v>60000</v>
      </c>
      <c r="G39" s="98">
        <f>E39/D39*100</f>
        <v>160</v>
      </c>
    </row>
    <row r="40" spans="2:7" s="101" customFormat="1" x14ac:dyDescent="0.25">
      <c r="C40" s="97"/>
      <c r="D40" s="100"/>
      <c r="E40" s="100"/>
      <c r="F40" s="100"/>
      <c r="G40" s="98"/>
    </row>
    <row r="41" spans="2:7" s="101" customFormat="1" x14ac:dyDescent="0.25">
      <c r="B41" s="93">
        <v>415</v>
      </c>
      <c r="C41" s="103" t="s">
        <v>163</v>
      </c>
      <c r="D41" s="96">
        <f>D43</f>
        <v>1426800</v>
      </c>
      <c r="E41" s="96">
        <f>E43</f>
        <v>1741300</v>
      </c>
      <c r="F41" s="96"/>
      <c r="G41" s="195" t="e">
        <f>D41/#REF!*100</f>
        <v>#REF!</v>
      </c>
    </row>
    <row r="42" spans="2:7" s="101" customFormat="1" x14ac:dyDescent="0.25">
      <c r="C42" s="97"/>
      <c r="D42" s="100"/>
      <c r="E42" s="100"/>
      <c r="F42" s="100"/>
      <c r="G42" s="98"/>
    </row>
    <row r="43" spans="2:7" s="105" customFormat="1" x14ac:dyDescent="0.25">
      <c r="B43" s="105">
        <v>415200</v>
      </c>
      <c r="C43" s="99" t="s">
        <v>164</v>
      </c>
      <c r="D43" s="100">
        <f>991500+'ОРГАНИАЗЦИОНА 2017 6'!E158+'ОРГАНИАЗЦИОНА 2017 6'!E159+61000-65000+3000+9000+4000+70000+8000+7000+30000</f>
        <v>1426800</v>
      </c>
      <c r="E43" s="100">
        <v>1741300</v>
      </c>
      <c r="F43" s="207">
        <f>E43-D43</f>
        <v>314500</v>
      </c>
      <c r="G43" s="98">
        <f>E43/D43*100</f>
        <v>122.04233249229044</v>
      </c>
    </row>
    <row r="44" spans="2:7" s="101" customFormat="1" x14ac:dyDescent="0.25">
      <c r="C44" s="97" t="s">
        <v>165</v>
      </c>
      <c r="D44" s="100"/>
      <c r="E44" s="100"/>
      <c r="F44" s="100"/>
      <c r="G44" s="98"/>
    </row>
    <row r="45" spans="2:7" s="101" customFormat="1" x14ac:dyDescent="0.25">
      <c r="C45" s="97" t="s">
        <v>166</v>
      </c>
      <c r="D45" s="100"/>
      <c r="E45" s="100"/>
      <c r="F45" s="100"/>
      <c r="G45" s="98"/>
    </row>
    <row r="46" spans="2:7" s="101" customFormat="1" x14ac:dyDescent="0.25">
      <c r="C46" s="97" t="s">
        <v>167</v>
      </c>
      <c r="D46" s="100"/>
      <c r="E46" s="100"/>
      <c r="F46" s="100"/>
      <c r="G46" s="98"/>
    </row>
    <row r="47" spans="2:7" s="101" customFormat="1" x14ac:dyDescent="0.25">
      <c r="C47" s="97" t="s">
        <v>168</v>
      </c>
      <c r="D47" s="100"/>
      <c r="E47" s="100"/>
      <c r="F47" s="100"/>
      <c r="G47" s="98"/>
    </row>
    <row r="48" spans="2:7" s="101" customFormat="1" ht="25.5" x14ac:dyDescent="0.25">
      <c r="C48" s="97" t="s">
        <v>169</v>
      </c>
      <c r="D48" s="100"/>
      <c r="E48" s="100"/>
      <c r="F48" s="100"/>
      <c r="G48" s="98"/>
    </row>
    <row r="49" spans="2:7" s="101" customFormat="1" x14ac:dyDescent="0.25">
      <c r="C49" s="97" t="s">
        <v>170</v>
      </c>
      <c r="D49" s="100"/>
      <c r="E49" s="100"/>
      <c r="F49" s="100"/>
      <c r="G49" s="98"/>
    </row>
    <row r="50" spans="2:7" s="101" customFormat="1" x14ac:dyDescent="0.25">
      <c r="C50" s="97" t="s">
        <v>171</v>
      </c>
      <c r="D50" s="100"/>
      <c r="E50" s="100"/>
      <c r="F50" s="100"/>
      <c r="G50" s="98"/>
    </row>
    <row r="51" spans="2:7" s="101" customFormat="1" x14ac:dyDescent="0.25">
      <c r="C51" s="97" t="s">
        <v>172</v>
      </c>
      <c r="D51" s="100"/>
      <c r="E51" s="100"/>
      <c r="F51" s="100"/>
      <c r="G51" s="98"/>
    </row>
    <row r="52" spans="2:7" s="101" customFormat="1" x14ac:dyDescent="0.25">
      <c r="C52" s="97" t="s">
        <v>173</v>
      </c>
      <c r="D52" s="100"/>
      <c r="E52" s="100"/>
      <c r="F52" s="100"/>
      <c r="G52" s="98"/>
    </row>
    <row r="53" spans="2:7" s="101" customFormat="1" x14ac:dyDescent="0.25">
      <c r="C53" s="97" t="s">
        <v>174</v>
      </c>
      <c r="D53" s="100"/>
      <c r="E53" s="100"/>
      <c r="F53" s="100"/>
      <c r="G53" s="98"/>
    </row>
    <row r="54" spans="2:7" s="101" customFormat="1" x14ac:dyDescent="0.25">
      <c r="C54" s="97" t="s">
        <v>175</v>
      </c>
      <c r="D54" s="100"/>
      <c r="E54" s="100"/>
      <c r="F54" s="100"/>
      <c r="G54" s="98"/>
    </row>
    <row r="55" spans="2:7" s="101" customFormat="1" x14ac:dyDescent="0.25">
      <c r="C55" s="97"/>
      <c r="D55" s="100"/>
      <c r="E55" s="100"/>
      <c r="F55" s="100"/>
      <c r="G55" s="98"/>
    </row>
    <row r="56" spans="2:7" s="105" customFormat="1" x14ac:dyDescent="0.25">
      <c r="B56" s="93">
        <v>416</v>
      </c>
      <c r="C56" s="103" t="s">
        <v>176</v>
      </c>
      <c r="D56" s="96">
        <f>D58</f>
        <v>968000</v>
      </c>
      <c r="E56" s="96">
        <f>E58</f>
        <v>956366</v>
      </c>
      <c r="F56" s="96"/>
      <c r="G56" s="195"/>
    </row>
    <row r="57" spans="2:7" s="101" customFormat="1" x14ac:dyDescent="0.25">
      <c r="C57" s="97"/>
      <c r="D57" s="100"/>
      <c r="E57" s="100"/>
      <c r="F57" s="100"/>
      <c r="G57" s="98"/>
    </row>
    <row r="58" spans="2:7" ht="25.5" x14ac:dyDescent="0.25">
      <c r="B58" s="85">
        <v>416100</v>
      </c>
      <c r="C58" s="99" t="s">
        <v>177</v>
      </c>
      <c r="D58" s="100">
        <f>962000+6000</f>
        <v>968000</v>
      </c>
      <c r="E58" s="100">
        <v>956366</v>
      </c>
      <c r="F58" s="207">
        <f>E58-D58</f>
        <v>-11634</v>
      </c>
      <c r="G58" s="98">
        <f>E58/D58*100</f>
        <v>98.79814049586777</v>
      </c>
    </row>
    <row r="59" spans="2:7" x14ac:dyDescent="0.25">
      <c r="C59" s="99"/>
      <c r="D59" s="207"/>
      <c r="E59" s="207"/>
      <c r="F59" s="207"/>
      <c r="G59" s="98"/>
    </row>
    <row r="60" spans="2:7" x14ac:dyDescent="0.25">
      <c r="B60" s="93">
        <v>419</v>
      </c>
      <c r="C60" s="309" t="s">
        <v>351</v>
      </c>
      <c r="D60" s="96">
        <v>0</v>
      </c>
      <c r="E60" s="96">
        <v>10000</v>
      </c>
      <c r="F60" s="310">
        <f>E60-D60</f>
        <v>10000</v>
      </c>
      <c r="G60" s="195" t="e">
        <f>E60/D60*100</f>
        <v>#DIV/0!</v>
      </c>
    </row>
    <row r="61" spans="2:7" x14ac:dyDescent="0.25">
      <c r="C61" s="99"/>
      <c r="G61" s="98"/>
    </row>
    <row r="62" spans="2:7" ht="14.25" x14ac:dyDescent="0.25">
      <c r="B62" s="109" t="s">
        <v>178</v>
      </c>
      <c r="C62" s="110" t="s">
        <v>93</v>
      </c>
      <c r="D62" s="131">
        <f>220000-75000-20000-6000-9000-4000-30000</f>
        <v>76000</v>
      </c>
      <c r="E62" s="131">
        <v>100000</v>
      </c>
      <c r="F62" s="131">
        <f>E62-D62</f>
        <v>24000</v>
      </c>
      <c r="G62" s="198">
        <f>E62/D62*100</f>
        <v>131.57894736842107</v>
      </c>
    </row>
    <row r="63" spans="2:7" ht="22.5" customHeight="1" x14ac:dyDescent="0.25">
      <c r="C63" s="99"/>
      <c r="G63" s="98"/>
    </row>
    <row r="64" spans="2:7" s="101" customFormat="1" ht="14.25" customHeight="1" x14ac:dyDescent="0.25">
      <c r="B64" s="89">
        <v>51</v>
      </c>
      <c r="C64" s="90" t="s">
        <v>179</v>
      </c>
      <c r="D64" s="111">
        <f>D66+D75+D79</f>
        <v>3826000</v>
      </c>
      <c r="E64" s="111">
        <f>E66+E75+E79</f>
        <v>4039000</v>
      </c>
      <c r="F64" s="111">
        <f>E64-D64</f>
        <v>213000</v>
      </c>
      <c r="G64" s="200">
        <f>E64/D64*100</f>
        <v>105.56717198118139</v>
      </c>
    </row>
    <row r="65" spans="2:7" s="101" customFormat="1" ht="14.25" customHeight="1" x14ac:dyDescent="0.25">
      <c r="C65" s="97"/>
      <c r="D65" s="100"/>
      <c r="E65" s="100"/>
      <c r="F65" s="100"/>
      <c r="G65" s="98"/>
    </row>
    <row r="66" spans="2:7" s="101" customFormat="1" ht="14.25" customHeight="1" x14ac:dyDescent="0.25">
      <c r="B66" s="112">
        <v>511</v>
      </c>
      <c r="C66" s="113" t="s">
        <v>180</v>
      </c>
      <c r="D66" s="96">
        <f>D68+D69+D70+D71+D72+D73</f>
        <v>3261000</v>
      </c>
      <c r="E66" s="96">
        <f>E68+E69+E70+E71+E72+E73</f>
        <v>3527000</v>
      </c>
      <c r="F66" s="96"/>
      <c r="G66" s="195" t="e">
        <f>D66/#REF!*100</f>
        <v>#REF!</v>
      </c>
    </row>
    <row r="67" spans="2:7" s="101" customFormat="1" ht="14.25" customHeight="1" x14ac:dyDescent="0.25">
      <c r="C67" s="97"/>
      <c r="D67" s="100"/>
      <c r="E67" s="100"/>
      <c r="F67" s="100"/>
      <c r="G67" s="98"/>
    </row>
    <row r="68" spans="2:7" s="105" customFormat="1" ht="14.25" customHeight="1" x14ac:dyDescent="0.25">
      <c r="B68" s="105">
        <v>511100</v>
      </c>
      <c r="C68" s="99" t="s">
        <v>181</v>
      </c>
      <c r="D68" s="100">
        <f>2968000-100000+7000-10000</f>
        <v>2865000</v>
      </c>
      <c r="E68" s="100">
        <f>3118000-10000</f>
        <v>3108000</v>
      </c>
      <c r="F68" s="207">
        <f t="shared" ref="F68:F73" si="4">E68-D68</f>
        <v>243000</v>
      </c>
      <c r="G68" s="98">
        <f t="shared" ref="G68:G73" si="5">E68/D68*100</f>
        <v>108.48167539267016</v>
      </c>
    </row>
    <row r="69" spans="2:7" s="105" customFormat="1" ht="25.5" customHeight="1" x14ac:dyDescent="0.25">
      <c r="B69" s="105">
        <v>511200</v>
      </c>
      <c r="C69" s="99" t="s">
        <v>182</v>
      </c>
      <c r="D69" s="100">
        <v>148000</v>
      </c>
      <c r="E69" s="100">
        <v>45500</v>
      </c>
      <c r="F69" s="207">
        <f t="shared" si="4"/>
        <v>-102500</v>
      </c>
      <c r="G69" s="98">
        <f t="shared" si="5"/>
        <v>30.743243243243246</v>
      </c>
    </row>
    <row r="70" spans="2:7" s="105" customFormat="1" ht="14.25" customHeight="1" x14ac:dyDescent="0.25">
      <c r="B70" s="105">
        <v>511300</v>
      </c>
      <c r="C70" s="99" t="s">
        <v>183</v>
      </c>
      <c r="D70" s="100">
        <f>284300-287-36013</f>
        <v>248000</v>
      </c>
      <c r="E70" s="100">
        <v>295500</v>
      </c>
      <c r="F70" s="207">
        <f t="shared" si="4"/>
        <v>47500</v>
      </c>
      <c r="G70" s="98">
        <f t="shared" si="5"/>
        <v>119.15322580645163</v>
      </c>
    </row>
    <row r="71" spans="2:7" s="105" customFormat="1" ht="14.25" customHeight="1" x14ac:dyDescent="0.25">
      <c r="B71" s="105">
        <v>511400</v>
      </c>
      <c r="C71" s="99" t="s">
        <v>184</v>
      </c>
      <c r="D71" s="100">
        <v>0</v>
      </c>
      <c r="E71" s="100">
        <v>0</v>
      </c>
      <c r="F71" s="207">
        <f t="shared" si="4"/>
        <v>0</v>
      </c>
      <c r="G71" s="98" t="e">
        <f t="shared" si="5"/>
        <v>#DIV/0!</v>
      </c>
    </row>
    <row r="72" spans="2:7" s="105" customFormat="1" ht="14.25" customHeight="1" x14ac:dyDescent="0.25">
      <c r="B72" s="105">
        <v>511500</v>
      </c>
      <c r="C72" s="99" t="s">
        <v>185</v>
      </c>
      <c r="D72" s="100">
        <v>0</v>
      </c>
      <c r="E72" s="100">
        <v>0</v>
      </c>
      <c r="F72" s="207">
        <f t="shared" si="4"/>
        <v>0</v>
      </c>
      <c r="G72" s="98" t="e">
        <f t="shared" si="5"/>
        <v>#DIV/0!</v>
      </c>
    </row>
    <row r="73" spans="2:7" s="105" customFormat="1" ht="14.25" customHeight="1" x14ac:dyDescent="0.25">
      <c r="B73" s="105">
        <v>511700</v>
      </c>
      <c r="C73" s="99" t="s">
        <v>186</v>
      </c>
      <c r="D73" s="100">
        <v>0</v>
      </c>
      <c r="E73" s="100">
        <v>78000</v>
      </c>
      <c r="F73" s="207">
        <f t="shared" si="4"/>
        <v>78000</v>
      </c>
      <c r="G73" s="98" t="e">
        <f t="shared" si="5"/>
        <v>#DIV/0!</v>
      </c>
    </row>
    <row r="74" spans="2:7" s="101" customFormat="1" ht="14.25" customHeight="1" x14ac:dyDescent="0.25">
      <c r="C74" s="97"/>
      <c r="D74" s="100"/>
      <c r="E74" s="100"/>
      <c r="F74" s="100"/>
      <c r="G74" s="98"/>
    </row>
    <row r="75" spans="2:7" ht="14.25" customHeight="1" x14ac:dyDescent="0.25">
      <c r="B75" s="93">
        <v>513</v>
      </c>
      <c r="C75" s="103" t="s">
        <v>187</v>
      </c>
      <c r="D75" s="96">
        <f>D77</f>
        <v>560000</v>
      </c>
      <c r="E75" s="96">
        <f>E77</f>
        <v>500000</v>
      </c>
      <c r="F75" s="96"/>
      <c r="G75" s="195" t="e">
        <f>D75/#REF!*100</f>
        <v>#REF!</v>
      </c>
    </row>
    <row r="76" spans="2:7" s="101" customFormat="1" ht="14.25" customHeight="1" x14ac:dyDescent="0.25">
      <c r="C76" s="97"/>
      <c r="D76" s="100"/>
      <c r="E76" s="100"/>
      <c r="F76" s="100"/>
      <c r="G76" s="98"/>
    </row>
    <row r="77" spans="2:7" s="105" customFormat="1" ht="14.25" customHeight="1" x14ac:dyDescent="0.25">
      <c r="B77" s="105">
        <v>513100</v>
      </c>
      <c r="C77" s="99" t="s">
        <v>188</v>
      </c>
      <c r="D77" s="100">
        <v>560000</v>
      </c>
      <c r="E77" s="100">
        <v>500000</v>
      </c>
      <c r="F77" s="100">
        <f>E77-D77</f>
        <v>-60000</v>
      </c>
      <c r="G77" s="98">
        <f>E77/D77*100</f>
        <v>89.285714285714292</v>
      </c>
    </row>
    <row r="78" spans="2:7" s="101" customFormat="1" ht="14.25" customHeight="1" x14ac:dyDescent="0.25">
      <c r="C78" s="97"/>
      <c r="D78" s="100"/>
      <c r="E78" s="100"/>
      <c r="F78" s="100"/>
      <c r="G78" s="98"/>
    </row>
    <row r="79" spans="2:7" ht="24.75" customHeight="1" x14ac:dyDescent="0.25">
      <c r="B79" s="93">
        <v>516</v>
      </c>
      <c r="C79" s="103" t="s">
        <v>189</v>
      </c>
      <c r="D79" s="96">
        <f>D81</f>
        <v>5000</v>
      </c>
      <c r="E79" s="96">
        <f>E81</f>
        <v>12000</v>
      </c>
      <c r="F79" s="96"/>
      <c r="G79" s="195" t="e">
        <f>D79/#REF!*100</f>
        <v>#REF!</v>
      </c>
    </row>
    <row r="80" spans="2:7" s="101" customFormat="1" ht="14.25" customHeight="1" x14ac:dyDescent="0.25">
      <c r="C80" s="97"/>
      <c r="D80" s="100"/>
      <c r="E80" s="100"/>
      <c r="F80" s="100"/>
      <c r="G80" s="98"/>
    </row>
    <row r="81" spans="2:7" s="105" customFormat="1" ht="14.25" customHeight="1" x14ac:dyDescent="0.25">
      <c r="B81" s="105">
        <v>516100</v>
      </c>
      <c r="C81" s="99" t="s">
        <v>190</v>
      </c>
      <c r="D81" s="100">
        <v>5000</v>
      </c>
      <c r="E81" s="100">
        <v>12000</v>
      </c>
      <c r="F81" s="100">
        <f>E81-D81</f>
        <v>7000</v>
      </c>
      <c r="G81" s="98">
        <f>E81/D81*100</f>
        <v>240</v>
      </c>
    </row>
    <row r="82" spans="2:7" s="101" customFormat="1" ht="14.25" customHeight="1" x14ac:dyDescent="0.25">
      <c r="C82" s="97"/>
      <c r="D82" s="100"/>
      <c r="E82" s="100"/>
      <c r="F82" s="100"/>
      <c r="G82" s="98" t="e">
        <f>D82/#REF!*100</f>
        <v>#REF!</v>
      </c>
    </row>
    <row r="83" spans="2:7" s="101" customFormat="1" ht="14.25" customHeight="1" x14ac:dyDescent="0.25">
      <c r="C83" s="97"/>
      <c r="D83" s="100"/>
      <c r="E83" s="100"/>
      <c r="F83" s="100"/>
      <c r="G83" s="98"/>
    </row>
    <row r="84" spans="2:7" s="101" customFormat="1" ht="14.25" customHeight="1" x14ac:dyDescent="0.25">
      <c r="B84" s="114"/>
      <c r="C84" s="115" t="s">
        <v>23</v>
      </c>
      <c r="D84" s="117">
        <f>D64+D62+D7</f>
        <v>8943267.7100000009</v>
      </c>
      <c r="E84" s="117">
        <f>E64+E62+E7</f>
        <v>9712197</v>
      </c>
      <c r="F84" s="117"/>
      <c r="G84" s="193" t="e">
        <f>D84/#REF!*100</f>
        <v>#REF!</v>
      </c>
    </row>
    <row r="85" spans="2:7" s="101" customFormat="1" ht="14.25" customHeight="1" x14ac:dyDescent="0.25">
      <c r="C85" s="97"/>
      <c r="D85" s="98"/>
      <c r="E85" s="98"/>
      <c r="F85" s="98"/>
      <c r="G85" s="98"/>
    </row>
    <row r="86" spans="2:7" s="101" customFormat="1" x14ac:dyDescent="0.25">
      <c r="C86" s="97"/>
      <c r="D86" s="98"/>
      <c r="E86" s="98"/>
      <c r="F86" s="98"/>
      <c r="G86" s="98"/>
    </row>
    <row r="87" spans="2:7" s="101" customFormat="1" ht="14.25" x14ac:dyDescent="0.25">
      <c r="B87" s="118"/>
      <c r="C87" s="118"/>
      <c r="D87" s="119"/>
      <c r="E87" s="119"/>
      <c r="F87" s="119"/>
      <c r="G87" s="119"/>
    </row>
    <row r="88" spans="2:7" s="101" customFormat="1" x14ac:dyDescent="0.25">
      <c r="B88" s="120"/>
      <c r="C88" s="121"/>
      <c r="D88" s="122"/>
      <c r="E88" s="122"/>
      <c r="F88" s="122"/>
      <c r="G88" s="122"/>
    </row>
    <row r="89" spans="2:7" s="101" customFormat="1" ht="15" customHeight="1" x14ac:dyDescent="0.25">
      <c r="B89" s="118"/>
      <c r="C89" s="118"/>
      <c r="D89" s="123"/>
      <c r="E89" s="123"/>
      <c r="F89" s="123"/>
      <c r="G89" s="123"/>
    </row>
    <row r="90" spans="2:7" s="101" customFormat="1" x14ac:dyDescent="0.25">
      <c r="B90" s="120"/>
      <c r="C90" s="121"/>
      <c r="D90" s="122"/>
      <c r="E90" s="122"/>
      <c r="F90" s="122"/>
      <c r="G90" s="122"/>
    </row>
    <row r="91" spans="2:7" x14ac:dyDescent="0.25">
      <c r="B91" s="124"/>
      <c r="C91" s="125"/>
      <c r="D91" s="122"/>
      <c r="E91" s="122"/>
      <c r="F91" s="122"/>
      <c r="G91" s="122"/>
    </row>
    <row r="92" spans="2:7" s="101" customFormat="1" x14ac:dyDescent="0.25">
      <c r="B92" s="120"/>
      <c r="C92" s="121"/>
      <c r="D92" s="122"/>
      <c r="E92" s="122"/>
      <c r="F92" s="122"/>
      <c r="G92" s="122"/>
    </row>
    <row r="93" spans="2:7" s="101" customFormat="1" x14ac:dyDescent="0.25">
      <c r="B93" s="118"/>
      <c r="C93" s="118"/>
      <c r="D93" s="123"/>
      <c r="E93" s="123"/>
      <c r="F93" s="123"/>
      <c r="G93" s="123"/>
    </row>
    <row r="94" spans="2:7" s="101" customFormat="1" x14ac:dyDescent="0.25">
      <c r="B94" s="120"/>
      <c r="C94" s="121"/>
      <c r="D94" s="122"/>
      <c r="E94" s="122"/>
      <c r="F94" s="122"/>
      <c r="G94" s="122"/>
    </row>
    <row r="95" spans="2:7" s="101" customFormat="1" x14ac:dyDescent="0.25">
      <c r="B95" s="124"/>
      <c r="C95" s="125"/>
      <c r="D95" s="122"/>
      <c r="E95" s="122"/>
      <c r="F95" s="122"/>
      <c r="G95" s="122"/>
    </row>
    <row r="96" spans="2:7" s="101" customFormat="1" x14ac:dyDescent="0.25">
      <c r="B96" s="120"/>
      <c r="C96" s="121"/>
      <c r="D96" s="122"/>
      <c r="E96" s="122"/>
      <c r="F96" s="122"/>
      <c r="G96" s="122"/>
    </row>
    <row r="97" spans="2:7" s="101" customFormat="1" ht="15.75" x14ac:dyDescent="0.25">
      <c r="B97" s="118"/>
      <c r="C97" s="118"/>
      <c r="D97" s="126"/>
      <c r="E97" s="126"/>
      <c r="F97" s="126"/>
      <c r="G97" s="126"/>
    </row>
    <row r="98" spans="2:7" s="127" customFormat="1" x14ac:dyDescent="0.25">
      <c r="B98" s="124"/>
      <c r="C98" s="125"/>
      <c r="D98" s="123"/>
      <c r="E98" s="123"/>
      <c r="F98" s="123"/>
      <c r="G98" s="123"/>
    </row>
    <row r="99" spans="2:7" s="127" customFormat="1" x14ac:dyDescent="0.25">
      <c r="B99" s="124"/>
      <c r="C99" s="125"/>
      <c r="D99" s="123"/>
      <c r="E99" s="123"/>
      <c r="F99" s="123"/>
      <c r="G99" s="123"/>
    </row>
    <row r="100" spans="2:7" s="127" customFormat="1" x14ac:dyDescent="0.25">
      <c r="B100" s="124"/>
      <c r="C100" s="121"/>
      <c r="D100" s="122"/>
      <c r="E100" s="122"/>
      <c r="F100" s="122"/>
      <c r="G100" s="122"/>
    </row>
    <row r="101" spans="2:7" s="127" customFormat="1" x14ac:dyDescent="0.25">
      <c r="B101" s="124"/>
      <c r="C101" s="125"/>
      <c r="D101" s="123"/>
      <c r="E101" s="123"/>
      <c r="F101" s="123"/>
      <c r="G101" s="123"/>
    </row>
    <row r="102" spans="2:7" s="101" customFormat="1" x14ac:dyDescent="0.25">
      <c r="B102" s="120"/>
      <c r="C102" s="121"/>
      <c r="D102" s="122"/>
      <c r="E102" s="122"/>
      <c r="F102" s="122"/>
      <c r="G102" s="122"/>
    </row>
    <row r="103" spans="2:7" s="129" customFormat="1" ht="15.75" x14ac:dyDescent="0.25">
      <c r="B103" s="128"/>
      <c r="C103" s="128"/>
      <c r="D103" s="126"/>
      <c r="E103" s="126"/>
      <c r="F103" s="126"/>
      <c r="G103" s="126"/>
    </row>
    <row r="104" spans="2:7" s="101" customFormat="1" x14ac:dyDescent="0.25">
      <c r="C104" s="97"/>
      <c r="D104" s="98"/>
      <c r="E104" s="98"/>
      <c r="F104" s="98"/>
      <c r="G104" s="98"/>
    </row>
    <row r="105" spans="2:7" s="101" customFormat="1" x14ac:dyDescent="0.25">
      <c r="C105" s="97"/>
      <c r="D105" s="98"/>
      <c r="E105" s="98"/>
      <c r="F105" s="98"/>
      <c r="G105" s="98"/>
    </row>
    <row r="106" spans="2:7" s="101" customFormat="1" x14ac:dyDescent="0.25">
      <c r="C106" s="97"/>
      <c r="D106" s="98"/>
      <c r="E106" s="98"/>
      <c r="F106" s="98"/>
      <c r="G106" s="98"/>
    </row>
    <row r="107" spans="2:7" s="101" customFormat="1" x14ac:dyDescent="0.25">
      <c r="C107" s="97"/>
      <c r="D107" s="98"/>
      <c r="E107" s="98"/>
      <c r="F107" s="98"/>
      <c r="G107" s="98"/>
    </row>
    <row r="108" spans="2:7" s="101" customFormat="1" x14ac:dyDescent="0.25">
      <c r="C108" s="97"/>
      <c r="D108" s="98"/>
      <c r="E108" s="98"/>
      <c r="F108" s="98"/>
      <c r="G108" s="98"/>
    </row>
    <row r="109" spans="2:7" s="101" customFormat="1" x14ac:dyDescent="0.25">
      <c r="C109" s="97"/>
      <c r="D109" s="98"/>
      <c r="E109" s="98"/>
      <c r="F109" s="98"/>
      <c r="G109" s="98"/>
    </row>
    <row r="110" spans="2:7" s="101" customFormat="1" x14ac:dyDescent="0.25">
      <c r="C110" s="97"/>
      <c r="D110" s="98"/>
      <c r="E110" s="98"/>
      <c r="F110" s="98"/>
      <c r="G110" s="98"/>
    </row>
    <row r="111" spans="2:7" s="101" customFormat="1" x14ac:dyDescent="0.25">
      <c r="C111" s="97"/>
      <c r="D111" s="98"/>
      <c r="E111" s="98"/>
      <c r="F111" s="98"/>
      <c r="G111" s="98"/>
    </row>
    <row r="112" spans="2:7" s="101" customFormat="1" x14ac:dyDescent="0.25">
      <c r="C112" s="97"/>
      <c r="D112" s="98"/>
      <c r="E112" s="98"/>
      <c r="F112" s="98"/>
      <c r="G112" s="98"/>
    </row>
    <row r="113" spans="3:7" s="101" customFormat="1" x14ac:dyDescent="0.25">
      <c r="C113" s="97"/>
      <c r="D113" s="98"/>
      <c r="E113" s="98"/>
      <c r="F113" s="98"/>
      <c r="G113" s="98"/>
    </row>
    <row r="114" spans="3:7" s="101" customFormat="1" x14ac:dyDescent="0.25">
      <c r="C114" s="97"/>
      <c r="D114" s="98"/>
      <c r="E114" s="98"/>
      <c r="F114" s="98"/>
      <c r="G114" s="98"/>
    </row>
    <row r="115" spans="3:7" s="101" customFormat="1" x14ac:dyDescent="0.25">
      <c r="C115" s="97"/>
      <c r="D115" s="98"/>
      <c r="E115" s="98"/>
      <c r="F115" s="98"/>
      <c r="G115" s="98"/>
    </row>
  </sheetData>
  <mergeCells count="1">
    <mergeCell ref="B2:G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6"/>
  <sheetViews>
    <sheetView topLeftCell="B4" zoomScaleNormal="100" workbookViewId="0">
      <selection activeCell="E6" sqref="E5:E6"/>
    </sheetView>
  </sheetViews>
  <sheetFormatPr defaultRowHeight="12.75" x14ac:dyDescent="0.25"/>
  <cols>
    <col min="1" max="1" width="9.140625" style="85"/>
    <col min="2" max="2" width="15" style="85" customWidth="1"/>
    <col min="3" max="3" width="61" style="130" customWidth="1"/>
    <col min="4" max="7" width="16.85546875" style="100" customWidth="1"/>
    <col min="8" max="9" width="9.140625" style="85"/>
    <col min="10" max="10" width="10.28515625" style="85" bestFit="1" customWidth="1"/>
    <col min="11" max="16384" width="9.140625" style="85"/>
  </cols>
  <sheetData>
    <row r="2" spans="2:10" ht="43.5" customHeight="1" x14ac:dyDescent="0.25">
      <c r="B2" s="337" t="s">
        <v>347</v>
      </c>
      <c r="C2" s="338"/>
      <c r="D2" s="338"/>
      <c r="E2" s="338"/>
      <c r="F2" s="338"/>
      <c r="G2" s="338"/>
    </row>
    <row r="4" spans="2:10" ht="51" x14ac:dyDescent="0.25">
      <c r="B4" s="86" t="s">
        <v>1</v>
      </c>
      <c r="C4" s="86" t="s">
        <v>2</v>
      </c>
      <c r="D4" s="87" t="s">
        <v>311</v>
      </c>
      <c r="E4" s="87" t="s">
        <v>369</v>
      </c>
      <c r="F4" s="87" t="s">
        <v>331</v>
      </c>
      <c r="G4" s="87" t="s">
        <v>348</v>
      </c>
    </row>
    <row r="5" spans="2:10" x14ac:dyDescent="0.25">
      <c r="B5" s="85">
        <v>1</v>
      </c>
      <c r="C5" s="85">
        <v>2</v>
      </c>
      <c r="D5" s="88">
        <v>3</v>
      </c>
      <c r="E5" s="88">
        <v>4</v>
      </c>
      <c r="F5" s="88">
        <v>5</v>
      </c>
      <c r="G5" s="88">
        <v>6</v>
      </c>
    </row>
    <row r="6" spans="2:10" ht="14.25" x14ac:dyDescent="0.25">
      <c r="B6" s="335" t="s">
        <v>195</v>
      </c>
      <c r="C6" s="335"/>
      <c r="D6" s="91">
        <f>D8+D11+D13+D15</f>
        <v>2017500</v>
      </c>
      <c r="E6" s="91">
        <f>E8+E11+E13+E15</f>
        <v>2017500</v>
      </c>
      <c r="F6" s="91">
        <f>E6-D6</f>
        <v>0</v>
      </c>
      <c r="G6" s="91" t="e">
        <f>D6/#REF!*100</f>
        <v>#REF!</v>
      </c>
    </row>
    <row r="7" spans="2:10" ht="14.25" x14ac:dyDescent="0.25">
      <c r="C7" s="130" t="s">
        <v>359</v>
      </c>
      <c r="F7" s="305">
        <f t="shared" ref="F7:F64" si="0">E7-D7</f>
        <v>0</v>
      </c>
    </row>
    <row r="8" spans="2:10" ht="14.25" x14ac:dyDescent="0.25">
      <c r="B8" s="85">
        <v>713</v>
      </c>
      <c r="C8" s="130" t="s">
        <v>196</v>
      </c>
      <c r="D8" s="100">
        <f>D9+D10</f>
        <v>304000</v>
      </c>
      <c r="E8" s="100">
        <f>E9+E10</f>
        <v>304000</v>
      </c>
      <c r="F8" s="305">
        <f t="shared" si="0"/>
        <v>0</v>
      </c>
      <c r="G8" s="98" t="e">
        <f>D8/#REF!*100</f>
        <v>#REF!</v>
      </c>
    </row>
    <row r="9" spans="2:10" s="97" customFormat="1" ht="14.25" x14ac:dyDescent="0.25">
      <c r="B9" s="85"/>
      <c r="C9" s="97" t="s">
        <v>197</v>
      </c>
      <c r="D9" s="98">
        <v>14000</v>
      </c>
      <c r="E9" s="98">
        <v>14000</v>
      </c>
      <c r="F9" s="305">
        <f t="shared" si="0"/>
        <v>0</v>
      </c>
      <c r="G9" s="98" t="e">
        <f>D9/#REF!*100</f>
        <v>#REF!</v>
      </c>
    </row>
    <row r="10" spans="2:10" s="97" customFormat="1" ht="14.25" x14ac:dyDescent="0.25">
      <c r="B10" s="85"/>
      <c r="C10" s="97" t="s">
        <v>198</v>
      </c>
      <c r="D10" s="98">
        <v>290000</v>
      </c>
      <c r="E10" s="98">
        <v>290000</v>
      </c>
      <c r="F10" s="305">
        <f t="shared" si="0"/>
        <v>0</v>
      </c>
      <c r="G10" s="98" t="e">
        <f>D10/#REF!*100</f>
        <v>#REF!</v>
      </c>
    </row>
    <row r="11" spans="2:10" s="130" customFormat="1" ht="14.25" x14ac:dyDescent="0.25">
      <c r="B11" s="85">
        <v>714</v>
      </c>
      <c r="C11" s="130" t="s">
        <v>199</v>
      </c>
      <c r="D11" s="100">
        <f>D12</f>
        <v>29000</v>
      </c>
      <c r="E11" s="100">
        <f>E12</f>
        <v>29000</v>
      </c>
      <c r="F11" s="305">
        <f t="shared" si="0"/>
        <v>0</v>
      </c>
      <c r="G11" s="98" t="e">
        <f>D11/#REF!*100</f>
        <v>#REF!</v>
      </c>
    </row>
    <row r="12" spans="2:10" s="101" customFormat="1" ht="14.25" x14ac:dyDescent="0.25">
      <c r="B12" s="85"/>
      <c r="C12" s="97" t="s">
        <v>200</v>
      </c>
      <c r="D12" s="98">
        <v>29000</v>
      </c>
      <c r="E12" s="98">
        <v>29000</v>
      </c>
      <c r="F12" s="305">
        <f t="shared" si="0"/>
        <v>0</v>
      </c>
      <c r="G12" s="98" t="e">
        <f>D12/#REF!*100</f>
        <v>#REF!</v>
      </c>
    </row>
    <row r="13" spans="2:10" ht="14.25" x14ac:dyDescent="0.25">
      <c r="B13" s="85">
        <v>717</v>
      </c>
      <c r="C13" s="130" t="s">
        <v>201</v>
      </c>
      <c r="D13" s="100">
        <f>D14</f>
        <v>1684000</v>
      </c>
      <c r="E13" s="100">
        <f>E14</f>
        <v>1684000</v>
      </c>
      <c r="F13" s="305">
        <f t="shared" si="0"/>
        <v>0</v>
      </c>
      <c r="G13" s="98" t="e">
        <f>D13/#REF!*100</f>
        <v>#REF!</v>
      </c>
    </row>
    <row r="14" spans="2:10" s="101" customFormat="1" ht="25.5" x14ac:dyDescent="0.25">
      <c r="B14" s="85"/>
      <c r="C14" s="97" t="s">
        <v>202</v>
      </c>
      <c r="D14" s="98">
        <v>1684000</v>
      </c>
      <c r="E14" s="98">
        <v>1684000</v>
      </c>
      <c r="F14" s="305">
        <f t="shared" si="0"/>
        <v>0</v>
      </c>
      <c r="G14" s="98" t="e">
        <f>D14/#REF!*100</f>
        <v>#REF!</v>
      </c>
    </row>
    <row r="15" spans="2:10" ht="14.25" x14ac:dyDescent="0.25">
      <c r="B15" s="85">
        <v>719</v>
      </c>
      <c r="C15" s="130" t="s">
        <v>203</v>
      </c>
      <c r="D15" s="100">
        <v>500</v>
      </c>
      <c r="E15" s="100">
        <v>500</v>
      </c>
      <c r="F15" s="305">
        <f t="shared" si="0"/>
        <v>0</v>
      </c>
      <c r="G15" s="98" t="e">
        <f>D15/#REF!*100</f>
        <v>#REF!</v>
      </c>
      <c r="J15" s="88"/>
    </row>
    <row r="16" spans="2:10" s="101" customFormat="1" ht="14.25" x14ac:dyDescent="0.25">
      <c r="C16" s="97"/>
      <c r="D16" s="98"/>
      <c r="E16" s="98"/>
      <c r="F16" s="305">
        <f t="shared" si="0"/>
        <v>0</v>
      </c>
      <c r="G16" s="98"/>
    </row>
    <row r="17" spans="2:7" s="101" customFormat="1" ht="14.25" x14ac:dyDescent="0.25">
      <c r="B17" s="335" t="s">
        <v>204</v>
      </c>
      <c r="C17" s="335"/>
      <c r="D17" s="91">
        <f>D19+D21+D44</f>
        <v>6815768</v>
      </c>
      <c r="E17" s="91">
        <f>E19+E21+E44</f>
        <v>6815768</v>
      </c>
      <c r="F17" s="91">
        <f t="shared" si="0"/>
        <v>0</v>
      </c>
      <c r="G17" s="200" t="e">
        <f>D17/#REF!*100</f>
        <v>#REF!</v>
      </c>
    </row>
    <row r="18" spans="2:7" s="101" customFormat="1" ht="14.25" x14ac:dyDescent="0.25">
      <c r="C18" s="97"/>
      <c r="D18" s="98"/>
      <c r="E18" s="98"/>
      <c r="F18" s="305">
        <f t="shared" si="0"/>
        <v>0</v>
      </c>
      <c r="G18" s="98"/>
    </row>
    <row r="19" spans="2:7" s="92" customFormat="1" ht="14.25" x14ac:dyDescent="0.25">
      <c r="B19" s="92">
        <v>721</v>
      </c>
      <c r="C19" s="107" t="s">
        <v>205</v>
      </c>
      <c r="D19" s="108">
        <f>D20</f>
        <v>5000</v>
      </c>
      <c r="E19" s="108">
        <f>E20</f>
        <v>5000</v>
      </c>
      <c r="F19" s="305">
        <f t="shared" si="0"/>
        <v>0</v>
      </c>
      <c r="G19" s="98" t="e">
        <f>D19/#REF!*100</f>
        <v>#REF!</v>
      </c>
    </row>
    <row r="20" spans="2:7" s="101" customFormat="1" ht="14.25" x14ac:dyDescent="0.25">
      <c r="C20" s="97" t="s">
        <v>206</v>
      </c>
      <c r="D20" s="98">
        <v>5000</v>
      </c>
      <c r="E20" s="98">
        <v>5000</v>
      </c>
      <c r="F20" s="305">
        <f t="shared" si="0"/>
        <v>0</v>
      </c>
      <c r="G20" s="98" t="e">
        <f>D20/#REF!*100</f>
        <v>#REF!</v>
      </c>
    </row>
    <row r="21" spans="2:7" s="92" customFormat="1" ht="14.25" x14ac:dyDescent="0.25">
      <c r="B21" s="92">
        <v>722</v>
      </c>
      <c r="C21" s="107" t="s">
        <v>207</v>
      </c>
      <c r="D21" s="108">
        <f>D22+D23+D29+D42</f>
        <v>6810268</v>
      </c>
      <c r="E21" s="108">
        <f>E22+E23+E29+E42</f>
        <v>6810268</v>
      </c>
      <c r="F21" s="305">
        <f t="shared" si="0"/>
        <v>0</v>
      </c>
      <c r="G21" s="98" t="e">
        <f>D21/#REF!*100</f>
        <v>#REF!</v>
      </c>
    </row>
    <row r="22" spans="2:7" s="105" customFormat="1" ht="14.25" x14ac:dyDescent="0.25">
      <c r="B22" s="105">
        <v>7221</v>
      </c>
      <c r="C22" s="99" t="s">
        <v>208</v>
      </c>
      <c r="D22" s="106">
        <v>28000</v>
      </c>
      <c r="E22" s="106">
        <v>28000</v>
      </c>
      <c r="F22" s="305">
        <f t="shared" si="0"/>
        <v>0</v>
      </c>
      <c r="G22" s="98" t="e">
        <f>D22/#REF!*100</f>
        <v>#REF!</v>
      </c>
    </row>
    <row r="23" spans="2:7" s="105" customFormat="1" ht="14.25" x14ac:dyDescent="0.25">
      <c r="B23" s="105">
        <v>7223</v>
      </c>
      <c r="C23" s="99" t="s">
        <v>209</v>
      </c>
      <c r="D23" s="106">
        <v>17000</v>
      </c>
      <c r="E23" s="106">
        <v>17000</v>
      </c>
      <c r="F23" s="305">
        <f t="shared" si="0"/>
        <v>0</v>
      </c>
      <c r="G23" s="98" t="e">
        <f>D23/#REF!*100</f>
        <v>#REF!</v>
      </c>
    </row>
    <row r="24" spans="2:7" s="101" customFormat="1" ht="14.25" x14ac:dyDescent="0.25">
      <c r="C24" s="97" t="s">
        <v>210</v>
      </c>
      <c r="D24" s="98"/>
      <c r="E24" s="98"/>
      <c r="F24" s="305">
        <f t="shared" si="0"/>
        <v>0</v>
      </c>
      <c r="G24" s="98" t="e">
        <f>D24/#REF!*100</f>
        <v>#REF!</v>
      </c>
    </row>
    <row r="25" spans="2:7" s="101" customFormat="1" ht="14.25" x14ac:dyDescent="0.25">
      <c r="C25" s="97" t="s">
        <v>211</v>
      </c>
      <c r="D25" s="98"/>
      <c r="E25" s="98"/>
      <c r="F25" s="305">
        <f t="shared" si="0"/>
        <v>0</v>
      </c>
      <c r="G25" s="98" t="e">
        <f>D25/#REF!*100</f>
        <v>#REF!</v>
      </c>
    </row>
    <row r="26" spans="2:7" s="101" customFormat="1" ht="14.25" x14ac:dyDescent="0.25">
      <c r="C26" s="97" t="s">
        <v>212</v>
      </c>
      <c r="D26" s="98"/>
      <c r="E26" s="98"/>
      <c r="F26" s="305">
        <f t="shared" si="0"/>
        <v>0</v>
      </c>
      <c r="G26" s="98" t="e">
        <f>D26/#REF!*100</f>
        <v>#REF!</v>
      </c>
    </row>
    <row r="27" spans="2:7" s="101" customFormat="1" ht="14.25" x14ac:dyDescent="0.25">
      <c r="C27" s="97" t="s">
        <v>213</v>
      </c>
      <c r="D27" s="98"/>
      <c r="E27" s="98"/>
      <c r="F27" s="305">
        <f t="shared" si="0"/>
        <v>0</v>
      </c>
      <c r="G27" s="98" t="e">
        <f>D27/#REF!*100</f>
        <v>#REF!</v>
      </c>
    </row>
    <row r="28" spans="2:7" s="101" customFormat="1" ht="14.25" x14ac:dyDescent="0.25">
      <c r="C28" s="97" t="s">
        <v>214</v>
      </c>
      <c r="D28" s="98"/>
      <c r="E28" s="98"/>
      <c r="F28" s="305">
        <f t="shared" si="0"/>
        <v>0</v>
      </c>
      <c r="G28" s="98" t="e">
        <f>D28/#REF!*100</f>
        <v>#REF!</v>
      </c>
    </row>
    <row r="29" spans="2:7" s="105" customFormat="1" ht="14.25" x14ac:dyDescent="0.25">
      <c r="B29" s="105">
        <v>7224</v>
      </c>
      <c r="C29" s="99" t="s">
        <v>215</v>
      </c>
      <c r="D29" s="106">
        <f>D30+D31+D32+D33+D34+D35+D36+D37+D38+D39+D40+D41</f>
        <v>6763768</v>
      </c>
      <c r="E29" s="106">
        <f>E30+E31+E32+E33+E34+E35+E36+E37+E38+E39+E40+E41</f>
        <v>6763768</v>
      </c>
      <c r="F29" s="305">
        <f t="shared" si="0"/>
        <v>0</v>
      </c>
      <c r="G29" s="98" t="e">
        <f>D29/#REF!*100</f>
        <v>#REF!</v>
      </c>
    </row>
    <row r="30" spans="2:7" s="101" customFormat="1" ht="14.25" x14ac:dyDescent="0.25">
      <c r="C30" s="97" t="s">
        <v>216</v>
      </c>
      <c r="D30" s="98">
        <v>0</v>
      </c>
      <c r="E30" s="98">
        <v>0</v>
      </c>
      <c r="F30" s="305">
        <f t="shared" si="0"/>
        <v>0</v>
      </c>
      <c r="G30" s="98" t="e">
        <f>D30/#REF!*100</f>
        <v>#REF!</v>
      </c>
    </row>
    <row r="31" spans="2:7" s="101" customFormat="1" ht="14.25" x14ac:dyDescent="0.25">
      <c r="C31" s="97" t="s">
        <v>217</v>
      </c>
      <c r="D31" s="98">
        <v>0</v>
      </c>
      <c r="E31" s="98">
        <v>0</v>
      </c>
      <c r="F31" s="305">
        <f t="shared" si="0"/>
        <v>0</v>
      </c>
      <c r="G31" s="98" t="e">
        <f>D31/#REF!*100</f>
        <v>#REF!</v>
      </c>
    </row>
    <row r="32" spans="2:7" s="101" customFormat="1" ht="25.5" x14ac:dyDescent="0.25">
      <c r="C32" s="97" t="s">
        <v>218</v>
      </c>
      <c r="D32" s="98">
        <v>4000</v>
      </c>
      <c r="E32" s="98">
        <v>4000</v>
      </c>
      <c r="F32" s="305">
        <f t="shared" si="0"/>
        <v>0</v>
      </c>
      <c r="G32" s="98" t="e">
        <f>D32/#REF!*100</f>
        <v>#REF!</v>
      </c>
    </row>
    <row r="33" spans="2:7" s="101" customFormat="1" ht="14.25" x14ac:dyDescent="0.25">
      <c r="C33" s="97" t="s">
        <v>219</v>
      </c>
      <c r="D33" s="98">
        <v>7000</v>
      </c>
      <c r="E33" s="98">
        <v>7000</v>
      </c>
      <c r="F33" s="305">
        <f t="shared" si="0"/>
        <v>0</v>
      </c>
      <c r="G33" s="98" t="e">
        <f>D33/#REF!*100</f>
        <v>#REF!</v>
      </c>
    </row>
    <row r="34" spans="2:7" s="101" customFormat="1" ht="14.25" x14ac:dyDescent="0.25">
      <c r="C34" s="97" t="s">
        <v>220</v>
      </c>
      <c r="D34" s="98">
        <v>12000</v>
      </c>
      <c r="E34" s="98">
        <v>12000</v>
      </c>
      <c r="F34" s="305">
        <f t="shared" si="0"/>
        <v>0</v>
      </c>
      <c r="G34" s="98" t="e">
        <f>D34/#REF!*100</f>
        <v>#REF!</v>
      </c>
    </row>
    <row r="35" spans="2:7" s="101" customFormat="1" ht="14.25" x14ac:dyDescent="0.25">
      <c r="C35" s="97" t="s">
        <v>221</v>
      </c>
      <c r="D35" s="98">
        <v>27000</v>
      </c>
      <c r="E35" s="98">
        <v>27000</v>
      </c>
      <c r="F35" s="305">
        <f t="shared" si="0"/>
        <v>0</v>
      </c>
      <c r="G35" s="98" t="e">
        <f>D35/#REF!*100</f>
        <v>#REF!</v>
      </c>
    </row>
    <row r="36" spans="2:7" s="101" customFormat="1" ht="14.25" x14ac:dyDescent="0.25">
      <c r="C36" s="97" t="s">
        <v>222</v>
      </c>
      <c r="D36" s="98">
        <v>500</v>
      </c>
      <c r="E36" s="98">
        <v>500</v>
      </c>
      <c r="F36" s="305">
        <f t="shared" si="0"/>
        <v>0</v>
      </c>
      <c r="G36" s="98" t="e">
        <f>D36/#REF!*100</f>
        <v>#REF!</v>
      </c>
    </row>
    <row r="37" spans="2:7" s="101" customFormat="1" ht="14.25" x14ac:dyDescent="0.25">
      <c r="C37" s="97" t="s">
        <v>223</v>
      </c>
      <c r="D37" s="98">
        <v>38000</v>
      </c>
      <c r="E37" s="98">
        <v>38000</v>
      </c>
      <c r="F37" s="305">
        <f t="shared" si="0"/>
        <v>0</v>
      </c>
      <c r="G37" s="98" t="e">
        <f>D37/#REF!*100</f>
        <v>#REF!</v>
      </c>
    </row>
    <row r="38" spans="2:7" s="101" customFormat="1" ht="25.5" x14ac:dyDescent="0.25">
      <c r="C38" s="97" t="s">
        <v>224</v>
      </c>
      <c r="D38" s="98">
        <f>5870000+69768</f>
        <v>5939768</v>
      </c>
      <c r="E38" s="98">
        <f>5870000+69768</f>
        <v>5939768</v>
      </c>
      <c r="F38" s="305">
        <f t="shared" si="0"/>
        <v>0</v>
      </c>
      <c r="G38" s="98" t="e">
        <f>D38/#REF!*100</f>
        <v>#REF!</v>
      </c>
    </row>
    <row r="39" spans="2:7" s="101" customFormat="1" ht="14.25" x14ac:dyDescent="0.25">
      <c r="C39" s="97" t="s">
        <v>225</v>
      </c>
      <c r="D39" s="98">
        <v>500</v>
      </c>
      <c r="E39" s="98">
        <v>500</v>
      </c>
      <c r="F39" s="305">
        <f t="shared" si="0"/>
        <v>0</v>
      </c>
      <c r="G39" s="98" t="e">
        <f>D39/#REF!*100</f>
        <v>#REF!</v>
      </c>
    </row>
    <row r="40" spans="2:7" s="101" customFormat="1" ht="14.25" x14ac:dyDescent="0.25">
      <c r="C40" s="97" t="s">
        <v>226</v>
      </c>
      <c r="D40" s="98">
        <v>170000</v>
      </c>
      <c r="E40" s="98">
        <v>170000</v>
      </c>
      <c r="F40" s="305">
        <f t="shared" si="0"/>
        <v>0</v>
      </c>
      <c r="G40" s="98" t="e">
        <f>D40/#REF!*100</f>
        <v>#REF!</v>
      </c>
    </row>
    <row r="41" spans="2:7" s="101" customFormat="1" ht="14.25" x14ac:dyDescent="0.25">
      <c r="C41" s="97" t="s">
        <v>239</v>
      </c>
      <c r="D41" s="98">
        <v>565000</v>
      </c>
      <c r="E41" s="98">
        <v>565000</v>
      </c>
      <c r="F41" s="305">
        <f t="shared" si="0"/>
        <v>0</v>
      </c>
      <c r="G41" s="98" t="e">
        <f>D41/#REF!*100</f>
        <v>#REF!</v>
      </c>
    </row>
    <row r="42" spans="2:7" s="105" customFormat="1" ht="14.25" x14ac:dyDescent="0.25">
      <c r="B42" s="105">
        <v>7225</v>
      </c>
      <c r="C42" s="150" t="s">
        <v>227</v>
      </c>
      <c r="D42" s="100">
        <f>D43</f>
        <v>1500</v>
      </c>
      <c r="E42" s="100">
        <f>E43</f>
        <v>1500</v>
      </c>
      <c r="F42" s="305">
        <f t="shared" si="0"/>
        <v>0</v>
      </c>
      <c r="G42" s="98" t="e">
        <f>D42/#REF!*100</f>
        <v>#REF!</v>
      </c>
    </row>
    <row r="43" spans="2:7" s="101" customFormat="1" ht="14.25" x14ac:dyDescent="0.25">
      <c r="C43" s="97" t="s">
        <v>228</v>
      </c>
      <c r="D43" s="98">
        <v>1500</v>
      </c>
      <c r="E43" s="98">
        <v>1500</v>
      </c>
      <c r="F43" s="305">
        <f t="shared" si="0"/>
        <v>0</v>
      </c>
      <c r="G43" s="98" t="e">
        <f>D43/#REF!*100</f>
        <v>#REF!</v>
      </c>
    </row>
    <row r="44" spans="2:7" s="92" customFormat="1" ht="14.25" x14ac:dyDescent="0.25">
      <c r="B44" s="92">
        <v>723</v>
      </c>
      <c r="C44" s="107" t="s">
        <v>229</v>
      </c>
      <c r="D44" s="108">
        <f>D45</f>
        <v>500</v>
      </c>
      <c r="E44" s="108">
        <f>E45</f>
        <v>500</v>
      </c>
      <c r="F44" s="305">
        <f t="shared" si="0"/>
        <v>0</v>
      </c>
      <c r="G44" s="98" t="e">
        <f>D44/#REF!*100</f>
        <v>#REF!</v>
      </c>
    </row>
    <row r="45" spans="2:7" s="101" customFormat="1" ht="14.25" x14ac:dyDescent="0.25">
      <c r="C45" s="97" t="s">
        <v>230</v>
      </c>
      <c r="D45" s="98">
        <v>500</v>
      </c>
      <c r="E45" s="98">
        <v>500</v>
      </c>
      <c r="F45" s="305">
        <f t="shared" si="0"/>
        <v>0</v>
      </c>
      <c r="G45" s="98" t="e">
        <f>D45/#REF!*100</f>
        <v>#REF!</v>
      </c>
    </row>
    <row r="46" spans="2:7" s="101" customFormat="1" ht="14.25" x14ac:dyDescent="0.25">
      <c r="C46" s="97"/>
      <c r="D46" s="98"/>
      <c r="E46" s="98"/>
      <c r="F46" s="305">
        <f t="shared" si="0"/>
        <v>0</v>
      </c>
      <c r="G46" s="98"/>
    </row>
    <row r="47" spans="2:7" s="101" customFormat="1" ht="14.25" x14ac:dyDescent="0.25">
      <c r="B47" s="335" t="s">
        <v>231</v>
      </c>
      <c r="C47" s="335"/>
      <c r="D47" s="91">
        <f>D49+D53</f>
        <v>110000</v>
      </c>
      <c r="E47" s="91">
        <f>E49+E53</f>
        <v>134800</v>
      </c>
      <c r="F47" s="91">
        <f t="shared" si="0"/>
        <v>24800</v>
      </c>
      <c r="G47" s="200" t="e">
        <f>D47/#REF!*100</f>
        <v>#REF!</v>
      </c>
    </row>
    <row r="48" spans="2:7" s="101" customFormat="1" ht="14.25" x14ac:dyDescent="0.25">
      <c r="C48" s="97"/>
      <c r="D48" s="98"/>
      <c r="E48" s="98"/>
      <c r="F48" s="305">
        <f t="shared" si="0"/>
        <v>0</v>
      </c>
      <c r="G48" s="98"/>
    </row>
    <row r="49" spans="2:7" s="101" customFormat="1" ht="15" customHeight="1" x14ac:dyDescent="0.25">
      <c r="B49" s="339" t="s">
        <v>232</v>
      </c>
      <c r="C49" s="339"/>
      <c r="D49" s="152">
        <f>D51</f>
        <v>0</v>
      </c>
      <c r="E49" s="152">
        <f>E51</f>
        <v>20000</v>
      </c>
      <c r="F49" s="308">
        <f t="shared" si="0"/>
        <v>20000</v>
      </c>
      <c r="G49" s="197" t="e">
        <f>D49/#REF!*100</f>
        <v>#REF!</v>
      </c>
    </row>
    <row r="50" spans="2:7" s="101" customFormat="1" ht="14.25" x14ac:dyDescent="0.25">
      <c r="C50" s="97"/>
      <c r="D50" s="98"/>
      <c r="E50" s="98"/>
      <c r="F50" s="305">
        <f t="shared" si="0"/>
        <v>0</v>
      </c>
      <c r="G50" s="98"/>
    </row>
    <row r="51" spans="2:7" ht="14.25" x14ac:dyDescent="0.25">
      <c r="B51" s="85">
        <v>731</v>
      </c>
      <c r="C51" s="130" t="s">
        <v>240</v>
      </c>
      <c r="D51" s="98">
        <v>0</v>
      </c>
      <c r="E51" s="98">
        <v>20000</v>
      </c>
      <c r="F51" s="308">
        <f t="shared" si="0"/>
        <v>20000</v>
      </c>
      <c r="G51" s="98" t="e">
        <f>D51/#REF!*100</f>
        <v>#REF!</v>
      </c>
    </row>
    <row r="52" spans="2:7" s="101" customFormat="1" ht="14.25" x14ac:dyDescent="0.25">
      <c r="C52" s="97"/>
      <c r="D52" s="98"/>
      <c r="E52" s="98"/>
      <c r="F52" s="305">
        <f t="shared" si="0"/>
        <v>0</v>
      </c>
      <c r="G52" s="98"/>
    </row>
    <row r="53" spans="2:7" s="101" customFormat="1" ht="14.25" x14ac:dyDescent="0.25">
      <c r="B53" s="339" t="s">
        <v>233</v>
      </c>
      <c r="C53" s="339"/>
      <c r="D53" s="152">
        <f>D55</f>
        <v>110000</v>
      </c>
      <c r="E53" s="152">
        <f>E55</f>
        <v>114800</v>
      </c>
      <c r="F53" s="308">
        <f t="shared" si="0"/>
        <v>4800</v>
      </c>
      <c r="G53" s="197" t="e">
        <f>D53/#REF!*100</f>
        <v>#REF!</v>
      </c>
    </row>
    <row r="54" spans="2:7" s="101" customFormat="1" ht="14.25" x14ac:dyDescent="0.25">
      <c r="C54" s="97"/>
      <c r="D54" s="98"/>
      <c r="E54" s="98"/>
      <c r="F54" s="305">
        <f t="shared" si="0"/>
        <v>0</v>
      </c>
      <c r="G54" s="98"/>
    </row>
    <row r="55" spans="2:7" s="101" customFormat="1" ht="25.5" x14ac:dyDescent="0.25">
      <c r="B55" s="85">
        <v>781</v>
      </c>
      <c r="C55" s="130" t="s">
        <v>234</v>
      </c>
      <c r="D55" s="98">
        <v>110000</v>
      </c>
      <c r="E55" s="98">
        <v>114800</v>
      </c>
      <c r="F55" s="305">
        <f t="shared" si="0"/>
        <v>4800</v>
      </c>
      <c r="G55" s="98" t="e">
        <f>D55/#REF!*100</f>
        <v>#REF!</v>
      </c>
    </row>
    <row r="56" spans="2:7" s="101" customFormat="1" ht="14.25" x14ac:dyDescent="0.25">
      <c r="C56" s="97"/>
      <c r="D56" s="98"/>
      <c r="E56" s="98"/>
      <c r="F56" s="305">
        <f t="shared" si="0"/>
        <v>0</v>
      </c>
      <c r="G56" s="98"/>
    </row>
    <row r="57" spans="2:7" s="101" customFormat="1" ht="15.75" x14ac:dyDescent="0.25">
      <c r="B57" s="335" t="s">
        <v>235</v>
      </c>
      <c r="C57" s="335"/>
      <c r="D57" s="153">
        <f>D59</f>
        <v>0</v>
      </c>
      <c r="E57" s="153">
        <f>E59</f>
        <v>0</v>
      </c>
      <c r="F57" s="91">
        <f t="shared" si="0"/>
        <v>0</v>
      </c>
      <c r="G57" s="200" t="e">
        <f>D57/#REF!*100</f>
        <v>#REF!</v>
      </c>
    </row>
    <row r="58" spans="2:7" s="127" customFormat="1" ht="14.25" x14ac:dyDescent="0.25">
      <c r="B58" s="154"/>
      <c r="C58" s="154"/>
      <c r="D58" s="104"/>
      <c r="E58" s="104"/>
      <c r="F58" s="305">
        <f t="shared" si="0"/>
        <v>0</v>
      </c>
      <c r="G58" s="98"/>
    </row>
    <row r="59" spans="2:7" s="127" customFormat="1" ht="14.25" x14ac:dyDescent="0.25">
      <c r="B59" s="155">
        <v>811</v>
      </c>
      <c r="C59" s="154" t="s">
        <v>236</v>
      </c>
      <c r="D59" s="104">
        <f>D60</f>
        <v>0</v>
      </c>
      <c r="E59" s="104">
        <f>E60</f>
        <v>0</v>
      </c>
      <c r="F59" s="305">
        <f t="shared" si="0"/>
        <v>0</v>
      </c>
      <c r="G59" s="98" t="e">
        <f>D59/#REF!*100</f>
        <v>#REF!</v>
      </c>
    </row>
    <row r="60" spans="2:7" s="127" customFormat="1" ht="14.25" x14ac:dyDescent="0.25">
      <c r="B60" s="154"/>
      <c r="C60" s="157" t="s">
        <v>237</v>
      </c>
      <c r="D60" s="156">
        <v>0</v>
      </c>
      <c r="E60" s="156">
        <v>0</v>
      </c>
      <c r="F60" s="305">
        <f t="shared" si="0"/>
        <v>0</v>
      </c>
      <c r="G60" s="98" t="e">
        <f>D60/#REF!*100</f>
        <v>#REF!</v>
      </c>
    </row>
    <row r="61" spans="2:7" s="127" customFormat="1" ht="14.25" x14ac:dyDescent="0.25">
      <c r="B61" s="154"/>
      <c r="C61" s="154"/>
      <c r="D61" s="104"/>
      <c r="E61" s="104"/>
      <c r="F61" s="305">
        <f t="shared" si="0"/>
        <v>0</v>
      </c>
      <c r="G61" s="98" t="e">
        <f>D61/#REF!*100</f>
        <v>#REF!</v>
      </c>
    </row>
    <row r="62" spans="2:7" s="127" customFormat="1" ht="14.25" x14ac:dyDescent="0.25">
      <c r="B62" s="340" t="s">
        <v>349</v>
      </c>
      <c r="C62" s="340"/>
      <c r="D62" s="303">
        <v>0</v>
      </c>
      <c r="E62" s="303">
        <v>744129</v>
      </c>
      <c r="F62" s="307">
        <f t="shared" si="0"/>
        <v>744129</v>
      </c>
      <c r="G62" s="304"/>
    </row>
    <row r="63" spans="2:7" s="101" customFormat="1" ht="14.25" x14ac:dyDescent="0.25">
      <c r="C63" s="97"/>
      <c r="D63" s="98"/>
      <c r="E63" s="98"/>
      <c r="F63" s="305">
        <f t="shared" si="0"/>
        <v>0</v>
      </c>
      <c r="G63" s="98"/>
    </row>
    <row r="64" spans="2:7" s="129" customFormat="1" ht="15.75" x14ac:dyDescent="0.25">
      <c r="B64" s="336" t="s">
        <v>238</v>
      </c>
      <c r="C64" s="336"/>
      <c r="D64" s="116">
        <f>D57+D47+D17+D6</f>
        <v>8943268</v>
      </c>
      <c r="E64" s="116">
        <f>E57+E47+E17+E6+E62</f>
        <v>9712197</v>
      </c>
      <c r="F64" s="306">
        <f t="shared" si="0"/>
        <v>768929</v>
      </c>
      <c r="G64" s="193" t="e">
        <f>D64/#REF!*100</f>
        <v>#REF!</v>
      </c>
    </row>
    <row r="65" spans="3:7" s="101" customFormat="1" x14ac:dyDescent="0.25">
      <c r="C65" s="97"/>
      <c r="D65" s="98"/>
      <c r="E65" s="98"/>
      <c r="F65" s="98"/>
      <c r="G65" s="98"/>
    </row>
    <row r="66" spans="3:7" s="101" customFormat="1" x14ac:dyDescent="0.25">
      <c r="C66" s="97"/>
      <c r="D66" s="98"/>
      <c r="E66" s="98"/>
      <c r="F66" s="98"/>
      <c r="G66" s="98"/>
    </row>
    <row r="67" spans="3:7" s="101" customFormat="1" x14ac:dyDescent="0.25">
      <c r="C67" s="97"/>
      <c r="D67" s="98"/>
      <c r="E67" s="98"/>
      <c r="F67" s="98"/>
      <c r="G67" s="98"/>
    </row>
    <row r="68" spans="3:7" s="101" customFormat="1" x14ac:dyDescent="0.25">
      <c r="C68" s="97"/>
      <c r="D68" s="98"/>
      <c r="E68" s="98"/>
      <c r="F68" s="98"/>
      <c r="G68" s="98"/>
    </row>
    <row r="69" spans="3:7" s="101" customFormat="1" x14ac:dyDescent="0.25">
      <c r="C69" s="97"/>
      <c r="D69" s="98"/>
      <c r="E69" s="98"/>
      <c r="F69" s="98"/>
      <c r="G69" s="98"/>
    </row>
    <row r="70" spans="3:7" s="101" customFormat="1" x14ac:dyDescent="0.25">
      <c r="C70" s="97"/>
      <c r="D70" s="98"/>
      <c r="E70" s="98"/>
      <c r="F70" s="98"/>
      <c r="G70" s="98"/>
    </row>
    <row r="71" spans="3:7" s="101" customFormat="1" x14ac:dyDescent="0.25">
      <c r="C71" s="97"/>
      <c r="D71" s="98"/>
      <c r="E71" s="98"/>
      <c r="F71" s="98"/>
      <c r="G71" s="98"/>
    </row>
    <row r="72" spans="3:7" s="101" customFormat="1" x14ac:dyDescent="0.25">
      <c r="C72" s="97"/>
      <c r="D72" s="98"/>
      <c r="E72" s="98"/>
      <c r="F72" s="98"/>
      <c r="G72" s="98"/>
    </row>
    <row r="73" spans="3:7" s="101" customFormat="1" x14ac:dyDescent="0.25">
      <c r="C73" s="97"/>
      <c r="D73" s="98"/>
      <c r="E73" s="98"/>
      <c r="F73" s="98"/>
      <c r="G73" s="98"/>
    </row>
    <row r="74" spans="3:7" s="101" customFormat="1" x14ac:dyDescent="0.25">
      <c r="C74" s="97"/>
      <c r="D74" s="98"/>
      <c r="E74" s="98"/>
      <c r="F74" s="98"/>
      <c r="G74" s="98"/>
    </row>
    <row r="75" spans="3:7" s="101" customFormat="1" x14ac:dyDescent="0.25">
      <c r="C75" s="97"/>
      <c r="D75" s="98"/>
      <c r="E75" s="98"/>
      <c r="F75" s="98"/>
      <c r="G75" s="98"/>
    </row>
    <row r="76" spans="3:7" s="101" customFormat="1" x14ac:dyDescent="0.25">
      <c r="C76" s="97"/>
      <c r="D76" s="98"/>
      <c r="E76" s="98"/>
      <c r="F76" s="98"/>
      <c r="G76" s="98"/>
    </row>
  </sheetData>
  <mergeCells count="9">
    <mergeCell ref="B57:C57"/>
    <mergeCell ref="B64:C64"/>
    <mergeCell ref="B2:G2"/>
    <mergeCell ref="B6:C6"/>
    <mergeCell ref="B17:C17"/>
    <mergeCell ref="B47:C47"/>
    <mergeCell ref="B49:C49"/>
    <mergeCell ref="B53:C53"/>
    <mergeCell ref="B62:C6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5"/>
  <sheetViews>
    <sheetView workbookViewId="0">
      <selection activeCell="F6" sqref="F5:F6"/>
    </sheetView>
  </sheetViews>
  <sheetFormatPr defaultRowHeight="12.75" x14ac:dyDescent="0.25"/>
  <cols>
    <col min="1" max="1" width="9.140625" style="85"/>
    <col min="2" max="2" width="15" style="85" customWidth="1"/>
    <col min="3" max="3" width="50.5703125" style="130" customWidth="1"/>
    <col min="4" max="7" width="17.7109375" style="100" customWidth="1"/>
    <col min="8" max="16384" width="9.140625" style="85"/>
  </cols>
  <sheetData>
    <row r="2" spans="2:7" ht="43.5" customHeight="1" x14ac:dyDescent="0.25">
      <c r="B2" s="337" t="s">
        <v>357</v>
      </c>
      <c r="C2" s="338"/>
      <c r="D2" s="338"/>
      <c r="E2" s="338"/>
      <c r="F2" s="338"/>
      <c r="G2" s="338"/>
    </row>
    <row r="4" spans="2:7" ht="51" x14ac:dyDescent="0.25">
      <c r="B4" s="86" t="s">
        <v>1</v>
      </c>
      <c r="C4" s="86" t="s">
        <v>2</v>
      </c>
      <c r="D4" s="87" t="s">
        <v>310</v>
      </c>
      <c r="E4" s="87" t="s">
        <v>368</v>
      </c>
      <c r="F4" s="87" t="s">
        <v>331</v>
      </c>
      <c r="G4" s="87" t="s">
        <v>304</v>
      </c>
    </row>
    <row r="5" spans="2:7" x14ac:dyDescent="0.25">
      <c r="B5" s="85">
        <v>1</v>
      </c>
      <c r="C5" s="85">
        <v>2</v>
      </c>
      <c r="D5" s="88">
        <v>3</v>
      </c>
      <c r="E5" s="88">
        <v>4</v>
      </c>
      <c r="F5" s="88">
        <v>5</v>
      </c>
      <c r="G5" s="88">
        <v>6</v>
      </c>
    </row>
    <row r="7" spans="2:7" x14ac:dyDescent="0.25">
      <c r="B7" s="158"/>
      <c r="C7" s="159" t="s">
        <v>241</v>
      </c>
      <c r="D7" s="160">
        <f>D9+D16+D23</f>
        <v>8943268</v>
      </c>
      <c r="E7" s="160">
        <f>E9+E16+E23</f>
        <v>8968068</v>
      </c>
      <c r="F7" s="160">
        <f>E7-D7</f>
        <v>24800</v>
      </c>
      <c r="G7" s="201">
        <f>E7/D7*100</f>
        <v>100.2773035539134</v>
      </c>
    </row>
    <row r="8" spans="2:7" x14ac:dyDescent="0.25">
      <c r="G8" s="98"/>
    </row>
    <row r="9" spans="2:7" x14ac:dyDescent="0.25">
      <c r="B9" s="335" t="s">
        <v>195</v>
      </c>
      <c r="C9" s="335"/>
      <c r="D9" s="111">
        <f>D11+D12+D13+D14</f>
        <v>2017500</v>
      </c>
      <c r="E9" s="111">
        <f>E11+E12+E13+E14</f>
        <v>2017500</v>
      </c>
      <c r="F9" s="111">
        <f>E9-D9</f>
        <v>0</v>
      </c>
      <c r="G9" s="200">
        <f>E9/D9*100</f>
        <v>100</v>
      </c>
    </row>
    <row r="10" spans="2:7" x14ac:dyDescent="0.25">
      <c r="G10" s="98"/>
    </row>
    <row r="11" spans="2:7" s="101" customFormat="1" ht="26.25" customHeight="1" x14ac:dyDescent="0.25">
      <c r="B11" s="101">
        <v>713</v>
      </c>
      <c r="C11" s="97" t="s">
        <v>196</v>
      </c>
      <c r="D11" s="98">
        <v>304000</v>
      </c>
      <c r="E11" s="98">
        <v>304000</v>
      </c>
      <c r="F11" s="98">
        <f>E11-D11</f>
        <v>0</v>
      </c>
      <c r="G11" s="98">
        <f>E11/D11*100</f>
        <v>100</v>
      </c>
    </row>
    <row r="12" spans="2:7" s="97" customFormat="1" x14ac:dyDescent="0.25">
      <c r="B12" s="101">
        <v>714</v>
      </c>
      <c r="C12" s="97" t="s">
        <v>199</v>
      </c>
      <c r="D12" s="98">
        <v>29000</v>
      </c>
      <c r="E12" s="98">
        <v>29000</v>
      </c>
      <c r="F12" s="98">
        <f>E12-D12</f>
        <v>0</v>
      </c>
      <c r="G12" s="98">
        <f>E12/D12*100</f>
        <v>100</v>
      </c>
    </row>
    <row r="13" spans="2:7" s="101" customFormat="1" x14ac:dyDescent="0.25">
      <c r="B13" s="101">
        <v>717</v>
      </c>
      <c r="C13" s="97" t="s">
        <v>201</v>
      </c>
      <c r="D13" s="98">
        <v>1684000</v>
      </c>
      <c r="E13" s="98">
        <v>1684000</v>
      </c>
      <c r="F13" s="98">
        <f>E13-D13</f>
        <v>0</v>
      </c>
      <c r="G13" s="98">
        <f>E13/D13*100</f>
        <v>100</v>
      </c>
    </row>
    <row r="14" spans="2:7" s="101" customFormat="1" x14ac:dyDescent="0.25">
      <c r="B14" s="101">
        <v>719</v>
      </c>
      <c r="C14" s="97" t="s">
        <v>203</v>
      </c>
      <c r="D14" s="98">
        <v>500</v>
      </c>
      <c r="E14" s="98">
        <v>500</v>
      </c>
      <c r="F14" s="98">
        <f>E14-D14</f>
        <v>0</v>
      </c>
      <c r="G14" s="98">
        <f>E14/D14*100</f>
        <v>100</v>
      </c>
    </row>
    <row r="15" spans="2:7" s="101" customFormat="1" x14ac:dyDescent="0.25">
      <c r="C15" s="97"/>
      <c r="D15" s="98"/>
      <c r="E15" s="98"/>
      <c r="F15" s="98"/>
      <c r="G15" s="98"/>
    </row>
    <row r="16" spans="2:7" s="101" customFormat="1" x14ac:dyDescent="0.25">
      <c r="B16" s="335" t="s">
        <v>204</v>
      </c>
      <c r="C16" s="335"/>
      <c r="D16" s="111">
        <f>D18+D19+D20+D21</f>
        <v>6815768</v>
      </c>
      <c r="E16" s="111">
        <f>E18+E19+E20+E21</f>
        <v>6815768</v>
      </c>
      <c r="F16" s="111">
        <f>E16-D16</f>
        <v>0</v>
      </c>
      <c r="G16" s="200">
        <f>E16/D16*100</f>
        <v>100</v>
      </c>
    </row>
    <row r="17" spans="2:7" s="101" customFormat="1" x14ac:dyDescent="0.25">
      <c r="C17" s="97"/>
      <c r="D17" s="98"/>
      <c r="E17" s="98"/>
      <c r="F17" s="98"/>
      <c r="G17" s="98"/>
    </row>
    <row r="18" spans="2:7" s="101" customFormat="1" x14ac:dyDescent="0.25">
      <c r="B18" s="101">
        <v>721</v>
      </c>
      <c r="C18" s="97" t="s">
        <v>205</v>
      </c>
      <c r="D18" s="98">
        <v>5000</v>
      </c>
      <c r="E18" s="98">
        <v>5000</v>
      </c>
      <c r="F18" s="98">
        <f>E17-D17</f>
        <v>0</v>
      </c>
      <c r="G18" s="98">
        <f>E18/D18*100</f>
        <v>100</v>
      </c>
    </row>
    <row r="19" spans="2:7" s="101" customFormat="1" x14ac:dyDescent="0.25">
      <c r="B19" s="101">
        <v>722</v>
      </c>
      <c r="C19" s="97" t="s">
        <v>207</v>
      </c>
      <c r="D19" s="98">
        <f>6740500+69768</f>
        <v>6810268</v>
      </c>
      <c r="E19" s="98">
        <f>6740500+69768</f>
        <v>6810268</v>
      </c>
      <c r="F19" s="98">
        <f>E18-D18</f>
        <v>0</v>
      </c>
      <c r="G19" s="98">
        <f>E19/D19*100</f>
        <v>100</v>
      </c>
    </row>
    <row r="20" spans="2:7" s="101" customFormat="1" x14ac:dyDescent="0.25">
      <c r="B20" s="101">
        <v>723</v>
      </c>
      <c r="C20" s="97" t="s">
        <v>229</v>
      </c>
      <c r="D20" s="98">
        <v>500</v>
      </c>
      <c r="E20" s="98">
        <v>500</v>
      </c>
      <c r="F20" s="98">
        <f>E19-D19</f>
        <v>0</v>
      </c>
      <c r="G20" s="98">
        <f>E20/D20*100</f>
        <v>100</v>
      </c>
    </row>
    <row r="21" spans="2:7" s="101" customFormat="1" x14ac:dyDescent="0.25">
      <c r="B21" s="101">
        <v>729</v>
      </c>
      <c r="C21" s="97" t="s">
        <v>242</v>
      </c>
      <c r="D21" s="98">
        <v>0</v>
      </c>
      <c r="E21" s="98">
        <v>0</v>
      </c>
      <c r="F21" s="98">
        <f>E20-D20</f>
        <v>0</v>
      </c>
      <c r="G21" s="98" t="e">
        <f>E21/D21*100</f>
        <v>#DIV/0!</v>
      </c>
    </row>
    <row r="22" spans="2:7" s="101" customFormat="1" x14ac:dyDescent="0.25">
      <c r="C22" s="97"/>
      <c r="D22" s="98"/>
      <c r="E22" s="98"/>
      <c r="F22" s="98"/>
      <c r="G22" s="98"/>
    </row>
    <row r="23" spans="2:7" s="101" customFormat="1" x14ac:dyDescent="0.25">
      <c r="B23" s="335" t="s">
        <v>231</v>
      </c>
      <c r="C23" s="335"/>
      <c r="D23" s="111">
        <f>D25+D26</f>
        <v>110000</v>
      </c>
      <c r="E23" s="111">
        <f>E25+E26</f>
        <v>134800</v>
      </c>
      <c r="F23" s="111">
        <f>E23-D23</f>
        <v>24800</v>
      </c>
      <c r="G23" s="200">
        <f>E23/D23*100</f>
        <v>122.54545454545453</v>
      </c>
    </row>
    <row r="24" spans="2:7" s="101" customFormat="1" x14ac:dyDescent="0.25">
      <c r="C24" s="97"/>
      <c r="D24" s="98"/>
      <c r="E24" s="98"/>
      <c r="F24" s="98"/>
      <c r="G24" s="98"/>
    </row>
    <row r="25" spans="2:7" s="101" customFormat="1" x14ac:dyDescent="0.25">
      <c r="B25" s="101">
        <v>731</v>
      </c>
      <c r="C25" s="97" t="s">
        <v>232</v>
      </c>
      <c r="D25" s="98">
        <v>0</v>
      </c>
      <c r="E25" s="98">
        <v>20000</v>
      </c>
      <c r="F25" s="98">
        <f>E25-D25</f>
        <v>20000</v>
      </c>
      <c r="G25" s="98" t="e">
        <f>E25/D25*100</f>
        <v>#DIV/0!</v>
      </c>
    </row>
    <row r="26" spans="2:7" s="101" customFormat="1" x14ac:dyDescent="0.25">
      <c r="B26" s="101">
        <v>781</v>
      </c>
      <c r="C26" s="97" t="s">
        <v>233</v>
      </c>
      <c r="D26" s="98">
        <v>110000</v>
      </c>
      <c r="E26" s="98">
        <v>114800</v>
      </c>
      <c r="F26" s="98">
        <f>E26-D26</f>
        <v>4800</v>
      </c>
      <c r="G26" s="98">
        <f>E26/D26*100</f>
        <v>104.36363636363637</v>
      </c>
    </row>
    <row r="27" spans="2:7" s="101" customFormat="1" x14ac:dyDescent="0.25">
      <c r="C27" s="97"/>
      <c r="D27" s="98"/>
      <c r="E27" s="98"/>
      <c r="F27" s="98"/>
      <c r="G27" s="98"/>
    </row>
    <row r="28" spans="2:7" s="127" customFormat="1" x14ac:dyDescent="0.25">
      <c r="B28" s="161"/>
      <c r="C28" s="162" t="s">
        <v>243</v>
      </c>
      <c r="D28" s="163">
        <f>D30+D40</f>
        <v>5117268</v>
      </c>
      <c r="E28" s="163">
        <f>E30+E40</f>
        <v>5673197</v>
      </c>
      <c r="F28" s="163">
        <f>E28-D28</f>
        <v>555929</v>
      </c>
      <c r="G28" s="194">
        <f>E28/D28*100</f>
        <v>110.86378512909623</v>
      </c>
    </row>
    <row r="29" spans="2:7" s="127" customFormat="1" x14ac:dyDescent="0.25">
      <c r="B29" s="155"/>
      <c r="C29" s="154"/>
      <c r="D29" s="104"/>
      <c r="E29" s="104"/>
      <c r="F29" s="104"/>
      <c r="G29" s="98"/>
    </row>
    <row r="30" spans="2:7" s="127" customFormat="1" x14ac:dyDescent="0.25">
      <c r="B30" s="93"/>
      <c r="C30" s="103" t="s">
        <v>143</v>
      </c>
      <c r="D30" s="96">
        <f>D32+D33+D34+D35+D36+D37</f>
        <v>5041268</v>
      </c>
      <c r="E30" s="96">
        <f>E32+E33+E34+E35+E36+E37+E38</f>
        <v>5573197</v>
      </c>
      <c r="F30" s="96">
        <f>E30-D30</f>
        <v>531929</v>
      </c>
      <c r="G30" s="195">
        <f>E30/D30*100</f>
        <v>110.55149220394551</v>
      </c>
    </row>
    <row r="31" spans="2:7" s="127" customFormat="1" x14ac:dyDescent="0.25">
      <c r="B31" s="155"/>
      <c r="C31" s="157"/>
      <c r="D31" s="156"/>
      <c r="E31" s="156"/>
      <c r="F31" s="156"/>
      <c r="G31" s="98"/>
    </row>
    <row r="32" spans="2:7" s="127" customFormat="1" x14ac:dyDescent="0.25">
      <c r="B32" s="127">
        <v>411</v>
      </c>
      <c r="C32" s="157" t="s">
        <v>244</v>
      </c>
      <c r="D32" s="156">
        <v>906168</v>
      </c>
      <c r="E32" s="156">
        <v>1012664</v>
      </c>
      <c r="F32" s="156">
        <f>E32-D32</f>
        <v>106496</v>
      </c>
      <c r="G32" s="98">
        <f t="shared" ref="G32:G37" si="0">E32/D32*100</f>
        <v>111.75234614332</v>
      </c>
    </row>
    <row r="33" spans="2:18" s="127" customFormat="1" x14ac:dyDescent="0.25">
      <c r="B33" s="127">
        <v>412</v>
      </c>
      <c r="C33" s="157" t="s">
        <v>69</v>
      </c>
      <c r="D33" s="156">
        <f>1195300+240000-3000+1000-8000+20000+10000-8000-7000</f>
        <v>1440300</v>
      </c>
      <c r="E33" s="156">
        <f>1491067-3000+4800</f>
        <v>1492867</v>
      </c>
      <c r="F33" s="156">
        <f t="shared" ref="F33:F38" si="1">E33-D33</f>
        <v>52567</v>
      </c>
      <c r="G33" s="98">
        <f t="shared" si="0"/>
        <v>103.64972575157954</v>
      </c>
    </row>
    <row r="34" spans="2:18" s="127" customFormat="1" x14ac:dyDescent="0.25">
      <c r="B34" s="127">
        <v>413</v>
      </c>
      <c r="C34" s="164" t="s">
        <v>245</v>
      </c>
      <c r="D34" s="156">
        <v>0</v>
      </c>
      <c r="E34" s="156">
        <v>0</v>
      </c>
      <c r="F34" s="156">
        <f t="shared" si="1"/>
        <v>0</v>
      </c>
      <c r="G34" s="98" t="e">
        <f t="shared" si="0"/>
        <v>#DIV/0!</v>
      </c>
      <c r="R34" s="101"/>
    </row>
    <row r="35" spans="2:18" s="101" customFormat="1" x14ac:dyDescent="0.25">
      <c r="B35" s="101">
        <v>414</v>
      </c>
      <c r="C35" s="97" t="s">
        <v>96</v>
      </c>
      <c r="D35" s="98">
        <f>370000-70000</f>
        <v>300000</v>
      </c>
      <c r="E35" s="98">
        <v>360000</v>
      </c>
      <c r="F35" s="156">
        <f t="shared" si="1"/>
        <v>60000</v>
      </c>
      <c r="G35" s="98">
        <f t="shared" si="0"/>
        <v>120</v>
      </c>
    </row>
    <row r="36" spans="2:18" s="101" customFormat="1" x14ac:dyDescent="0.25">
      <c r="B36" s="101">
        <v>415</v>
      </c>
      <c r="C36" s="97" t="s">
        <v>90</v>
      </c>
      <c r="D36" s="98">
        <f>1360800-65000+3000+9000+4000+70000+8000+7000+30000</f>
        <v>1426800</v>
      </c>
      <c r="E36" s="98">
        <v>1741300</v>
      </c>
      <c r="F36" s="156">
        <f t="shared" si="1"/>
        <v>314500</v>
      </c>
      <c r="G36" s="98">
        <f t="shared" si="0"/>
        <v>122.04233249229044</v>
      </c>
    </row>
    <row r="37" spans="2:18" s="101" customFormat="1" x14ac:dyDescent="0.25">
      <c r="B37" s="101">
        <v>416</v>
      </c>
      <c r="C37" s="97" t="s">
        <v>99</v>
      </c>
      <c r="D37" s="98">
        <f>962000+6000</f>
        <v>968000</v>
      </c>
      <c r="E37" s="98">
        <v>956366</v>
      </c>
      <c r="F37" s="156">
        <f t="shared" si="1"/>
        <v>-11634</v>
      </c>
      <c r="G37" s="98">
        <f t="shared" si="0"/>
        <v>98.79814049586777</v>
      </c>
    </row>
    <row r="38" spans="2:18" s="101" customFormat="1" x14ac:dyDescent="0.25">
      <c r="B38" s="101">
        <v>419</v>
      </c>
      <c r="C38" s="97" t="s">
        <v>320</v>
      </c>
      <c r="D38" s="98">
        <v>0</v>
      </c>
      <c r="E38" s="98">
        <v>10000</v>
      </c>
      <c r="F38" s="156">
        <f t="shared" si="1"/>
        <v>10000</v>
      </c>
      <c r="G38" s="98"/>
    </row>
    <row r="39" spans="2:18" s="101" customFormat="1" x14ac:dyDescent="0.25">
      <c r="C39" s="97"/>
      <c r="D39" s="98"/>
      <c r="E39" s="98"/>
      <c r="F39" s="98"/>
      <c r="G39" s="98"/>
    </row>
    <row r="40" spans="2:18" x14ac:dyDescent="0.25">
      <c r="B40" s="165" t="s">
        <v>246</v>
      </c>
      <c r="C40" s="166" t="s">
        <v>247</v>
      </c>
      <c r="D40" s="167">
        <v>76000</v>
      </c>
      <c r="E40" s="167">
        <v>100000</v>
      </c>
      <c r="F40" s="167">
        <f>E40-D40</f>
        <v>24000</v>
      </c>
      <c r="G40" s="199">
        <f>E40/D40*100</f>
        <v>131.57894736842107</v>
      </c>
    </row>
    <row r="41" spans="2:18" s="101" customFormat="1" x14ac:dyDescent="0.25">
      <c r="C41" s="97"/>
      <c r="D41" s="98"/>
      <c r="E41" s="98"/>
      <c r="F41" s="98"/>
      <c r="G41" s="98"/>
    </row>
    <row r="42" spans="2:18" s="101" customFormat="1" x14ac:dyDescent="0.25">
      <c r="B42" s="168"/>
      <c r="C42" s="169" t="s">
        <v>248</v>
      </c>
      <c r="D42" s="170">
        <f>D7-D28</f>
        <v>3826000</v>
      </c>
      <c r="E42" s="170">
        <f>E7-E28</f>
        <v>3294871</v>
      </c>
      <c r="F42" s="170"/>
      <c r="G42" s="197" t="e">
        <f>D42/#REF!*100</f>
        <v>#REF!</v>
      </c>
    </row>
    <row r="43" spans="2:18" s="101" customFormat="1" x14ac:dyDescent="0.25">
      <c r="C43" s="97"/>
      <c r="D43" s="98"/>
      <c r="E43" s="98"/>
      <c r="F43" s="98"/>
      <c r="G43" s="98"/>
    </row>
    <row r="44" spans="2:18" x14ac:dyDescent="0.25">
      <c r="B44" s="93"/>
      <c r="C44" s="103" t="s">
        <v>249</v>
      </c>
      <c r="D44" s="96">
        <f>D46-D47</f>
        <v>-3826000</v>
      </c>
      <c r="E44" s="96">
        <f>E46-E47</f>
        <v>-4039000</v>
      </c>
      <c r="F44" s="96"/>
      <c r="G44" s="195" t="e">
        <f>D44/#REF!*100</f>
        <v>#REF!</v>
      </c>
    </row>
    <row r="45" spans="2:18" s="101" customFormat="1" x14ac:dyDescent="0.25">
      <c r="C45" s="97"/>
      <c r="D45" s="98"/>
      <c r="E45" s="98"/>
      <c r="F45" s="98"/>
      <c r="G45" s="98"/>
    </row>
    <row r="46" spans="2:18" s="171" customFormat="1" x14ac:dyDescent="0.25">
      <c r="B46" s="171">
        <v>810</v>
      </c>
      <c r="C46" s="172" t="s">
        <v>250</v>
      </c>
      <c r="D46" s="173">
        <v>0</v>
      </c>
      <c r="E46" s="173">
        <v>0</v>
      </c>
      <c r="F46" s="173">
        <f>E46-D46</f>
        <v>0</v>
      </c>
      <c r="G46" s="98" t="e">
        <f>E46/D46*100</f>
        <v>#DIV/0!</v>
      </c>
    </row>
    <row r="47" spans="2:18" s="171" customFormat="1" x14ac:dyDescent="0.25">
      <c r="B47" s="171">
        <v>510</v>
      </c>
      <c r="C47" s="172" t="s">
        <v>251</v>
      </c>
      <c r="D47" s="173">
        <f>3929000-100000+7000-10000</f>
        <v>3826000</v>
      </c>
      <c r="E47" s="173">
        <v>4039000</v>
      </c>
      <c r="F47" s="173">
        <f>E47-D47</f>
        <v>213000</v>
      </c>
      <c r="G47" s="98">
        <f>E47/D47*100</f>
        <v>105.56717198118139</v>
      </c>
    </row>
    <row r="48" spans="2:18" x14ac:dyDescent="0.25">
      <c r="G48" s="98"/>
    </row>
    <row r="49" spans="2:7" x14ac:dyDescent="0.25">
      <c r="B49" s="174"/>
      <c r="C49" s="151" t="s">
        <v>252</v>
      </c>
      <c r="D49" s="152">
        <f>D42+D44</f>
        <v>0</v>
      </c>
      <c r="E49" s="152">
        <f>E42+E44</f>
        <v>-744129</v>
      </c>
      <c r="F49" s="152"/>
      <c r="G49" s="197" t="e">
        <f>D49/#REF!*100</f>
        <v>#REF!</v>
      </c>
    </row>
    <row r="50" spans="2:7" s="155" customFormat="1" x14ac:dyDescent="0.25">
      <c r="C50" s="154"/>
      <c r="D50" s="104"/>
      <c r="E50" s="104"/>
      <c r="F50" s="104"/>
      <c r="G50" s="98"/>
    </row>
    <row r="51" spans="2:7" s="120" customFormat="1" x14ac:dyDescent="0.25">
      <c r="B51" s="175"/>
      <c r="C51" s="176" t="s">
        <v>253</v>
      </c>
      <c r="D51" s="177">
        <f>D53+D58</f>
        <v>0</v>
      </c>
      <c r="E51" s="177">
        <f>E63</f>
        <v>744129</v>
      </c>
      <c r="F51" s="177"/>
      <c r="G51" s="196" t="e">
        <f>D51/#REF!*100</f>
        <v>#REF!</v>
      </c>
    </row>
    <row r="52" spans="2:7" s="120" customFormat="1" x14ac:dyDescent="0.25">
      <c r="C52" s="121"/>
      <c r="D52" s="122"/>
      <c r="E52" s="122"/>
      <c r="F52" s="122"/>
      <c r="G52" s="98"/>
    </row>
    <row r="53" spans="2:7" x14ac:dyDescent="0.25">
      <c r="B53" s="93"/>
      <c r="C53" s="103" t="s">
        <v>254</v>
      </c>
      <c r="D53" s="96">
        <f>D55-D56</f>
        <v>0</v>
      </c>
      <c r="E53" s="96">
        <f>E55-E56</f>
        <v>0</v>
      </c>
      <c r="F53" s="96"/>
      <c r="G53" s="195" t="e">
        <f>D53/#REF!*100</f>
        <v>#REF!</v>
      </c>
    </row>
    <row r="54" spans="2:7" x14ac:dyDescent="0.25">
      <c r="G54" s="98"/>
    </row>
    <row r="55" spans="2:7" s="171" customFormat="1" x14ac:dyDescent="0.25">
      <c r="B55" s="171">
        <v>910</v>
      </c>
      <c r="C55" s="172" t="s">
        <v>255</v>
      </c>
      <c r="D55" s="173">
        <v>0</v>
      </c>
      <c r="E55" s="173">
        <v>0</v>
      </c>
      <c r="F55" s="173"/>
      <c r="G55" s="98" t="e">
        <f>D55/#REF!*100</f>
        <v>#REF!</v>
      </c>
    </row>
    <row r="56" spans="2:7" s="171" customFormat="1" x14ac:dyDescent="0.25">
      <c r="B56" s="171">
        <v>610</v>
      </c>
      <c r="C56" s="172" t="s">
        <v>256</v>
      </c>
      <c r="D56" s="173">
        <v>0</v>
      </c>
      <c r="E56" s="173">
        <v>0</v>
      </c>
      <c r="F56" s="173"/>
      <c r="G56" s="98" t="e">
        <f>D56/#REF!*100</f>
        <v>#REF!</v>
      </c>
    </row>
    <row r="57" spans="2:7" x14ac:dyDescent="0.25">
      <c r="G57" s="98"/>
    </row>
    <row r="58" spans="2:7" x14ac:dyDescent="0.25">
      <c r="B58" s="93"/>
      <c r="C58" s="103" t="s">
        <v>257</v>
      </c>
      <c r="D58" s="96">
        <f>D60-D61</f>
        <v>0</v>
      </c>
      <c r="E58" s="96">
        <f>E60-E61</f>
        <v>0</v>
      </c>
      <c r="F58" s="96"/>
      <c r="G58" s="195" t="e">
        <f>D58/#REF!*100</f>
        <v>#REF!</v>
      </c>
    </row>
    <row r="59" spans="2:7" x14ac:dyDescent="0.25">
      <c r="G59" s="98"/>
    </row>
    <row r="60" spans="2:7" s="171" customFormat="1" x14ac:dyDescent="0.25">
      <c r="B60" s="171">
        <v>920</v>
      </c>
      <c r="C60" s="172" t="s">
        <v>258</v>
      </c>
      <c r="D60" s="173">
        <v>0</v>
      </c>
      <c r="E60" s="173">
        <v>0</v>
      </c>
      <c r="F60" s="173"/>
      <c r="G60" s="98" t="e">
        <f>D60/#REF!*100</f>
        <v>#REF!</v>
      </c>
    </row>
    <row r="61" spans="2:7" s="171" customFormat="1" x14ac:dyDescent="0.25">
      <c r="B61" s="171">
        <v>620</v>
      </c>
      <c r="C61" s="172" t="s">
        <v>259</v>
      </c>
      <c r="D61" s="173">
        <v>0</v>
      </c>
      <c r="E61" s="173">
        <v>0</v>
      </c>
      <c r="F61" s="173"/>
      <c r="G61" s="98" t="e">
        <f>D61/#REF!*100</f>
        <v>#REF!</v>
      </c>
    </row>
    <row r="62" spans="2:7" s="171" customFormat="1" x14ac:dyDescent="0.25">
      <c r="C62" s="172"/>
      <c r="D62" s="173"/>
      <c r="E62" s="173"/>
      <c r="F62" s="173"/>
      <c r="G62" s="98"/>
    </row>
    <row r="63" spans="2:7" s="171" customFormat="1" ht="12.75" customHeight="1" x14ac:dyDescent="0.25">
      <c r="B63" s="340" t="s">
        <v>358</v>
      </c>
      <c r="C63" s="340"/>
      <c r="D63" s="312">
        <v>0</v>
      </c>
      <c r="E63" s="303">
        <v>744129</v>
      </c>
      <c r="F63" s="311"/>
      <c r="G63" s="304"/>
    </row>
    <row r="64" spans="2:7" x14ac:dyDescent="0.25">
      <c r="G64" s="98"/>
    </row>
    <row r="65" spans="2:7" x14ac:dyDescent="0.25">
      <c r="B65" s="178"/>
      <c r="C65" s="179" t="s">
        <v>260</v>
      </c>
      <c r="D65" s="117">
        <f>D49+D51</f>
        <v>0</v>
      </c>
      <c r="E65" s="117">
        <f>E49+E51</f>
        <v>0</v>
      </c>
      <c r="F65" s="117"/>
      <c r="G65" s="193" t="e">
        <f>D65/#REF!*100</f>
        <v>#REF!</v>
      </c>
    </row>
  </sheetData>
  <mergeCells count="5">
    <mergeCell ref="B9:C9"/>
    <mergeCell ref="B16:C16"/>
    <mergeCell ref="B23:C23"/>
    <mergeCell ref="B2:G2"/>
    <mergeCell ref="B63:C6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workbookViewId="0">
      <selection activeCell="E7" sqref="E7"/>
    </sheetView>
  </sheetViews>
  <sheetFormatPr defaultRowHeight="12.75" x14ac:dyDescent="0.25"/>
  <cols>
    <col min="1" max="1" width="9.140625" style="85"/>
    <col min="2" max="2" width="15" style="85" customWidth="1"/>
    <col min="3" max="3" width="47.28515625" style="130" customWidth="1"/>
    <col min="4" max="4" width="12.85546875" style="100" customWidth="1"/>
    <col min="5" max="6" width="12.7109375" style="100" customWidth="1"/>
    <col min="7" max="7" width="10.28515625" style="85" customWidth="1"/>
    <col min="8" max="16384" width="9.140625" style="85"/>
  </cols>
  <sheetData>
    <row r="2" spans="2:6" ht="43.5" customHeight="1" x14ac:dyDescent="0.25">
      <c r="B2" s="337" t="s">
        <v>353</v>
      </c>
      <c r="C2" s="338"/>
      <c r="D2" s="338"/>
      <c r="E2" s="338"/>
      <c r="F2" s="338"/>
    </row>
    <row r="4" spans="2:6" ht="38.25" x14ac:dyDescent="0.25">
      <c r="B4" s="86" t="s">
        <v>1</v>
      </c>
      <c r="C4" s="86" t="s">
        <v>2</v>
      </c>
      <c r="D4" s="87" t="s">
        <v>354</v>
      </c>
      <c r="E4" s="87" t="s">
        <v>370</v>
      </c>
      <c r="F4" s="87" t="s">
        <v>355</v>
      </c>
    </row>
    <row r="5" spans="2:6" x14ac:dyDescent="0.25">
      <c r="B5" s="85">
        <v>1</v>
      </c>
      <c r="C5" s="85">
        <v>2</v>
      </c>
      <c r="D5" s="88">
        <v>3</v>
      </c>
      <c r="E5" s="88">
        <v>4</v>
      </c>
      <c r="F5" s="88">
        <v>5</v>
      </c>
    </row>
    <row r="7" spans="2:6" x14ac:dyDescent="0.25">
      <c r="B7" s="158"/>
      <c r="C7" s="159" t="s">
        <v>261</v>
      </c>
      <c r="D7" s="160"/>
      <c r="E7" s="160"/>
      <c r="F7" s="160"/>
    </row>
    <row r="9" spans="2:6" x14ac:dyDescent="0.25">
      <c r="B9" s="335" t="s">
        <v>262</v>
      </c>
      <c r="C9" s="335"/>
      <c r="D9" s="111">
        <f>D11-D14</f>
        <v>0</v>
      </c>
      <c r="E9" s="111">
        <f>E11-E14</f>
        <v>0</v>
      </c>
      <c r="F9" s="111">
        <f>F11-F14</f>
        <v>0</v>
      </c>
    </row>
    <row r="11" spans="2:6" x14ac:dyDescent="0.25">
      <c r="B11" s="85">
        <v>911</v>
      </c>
      <c r="C11" s="130" t="s">
        <v>263</v>
      </c>
      <c r="D11" s="100">
        <v>0</v>
      </c>
      <c r="E11" s="100">
        <v>0</v>
      </c>
      <c r="F11" s="100">
        <v>0</v>
      </c>
    </row>
    <row r="12" spans="2:6" s="97" customFormat="1" ht="14.25" customHeight="1" x14ac:dyDescent="0.25">
      <c r="B12" s="171">
        <v>9114</v>
      </c>
      <c r="C12" s="172" t="s">
        <v>264</v>
      </c>
      <c r="D12" s="173">
        <v>0</v>
      </c>
      <c r="E12" s="173">
        <v>0</v>
      </c>
      <c r="F12" s="173">
        <v>0</v>
      </c>
    </row>
    <row r="13" spans="2:6" s="101" customFormat="1" x14ac:dyDescent="0.25">
      <c r="C13" s="97"/>
      <c r="D13" s="98"/>
      <c r="E13" s="98"/>
      <c r="F13" s="98"/>
    </row>
    <row r="14" spans="2:6" s="127" customFormat="1" ht="14.25" customHeight="1" x14ac:dyDescent="0.25">
      <c r="B14" s="124">
        <v>611</v>
      </c>
      <c r="C14" s="118" t="s">
        <v>265</v>
      </c>
      <c r="D14" s="104">
        <v>0</v>
      </c>
      <c r="E14" s="104">
        <v>0</v>
      </c>
      <c r="F14" s="104">
        <v>0</v>
      </c>
    </row>
    <row r="15" spans="2:6" s="171" customFormat="1" x14ac:dyDescent="0.25">
      <c r="B15" s="171">
        <v>6114</v>
      </c>
      <c r="C15" s="172" t="s">
        <v>266</v>
      </c>
      <c r="D15" s="173">
        <v>0</v>
      </c>
      <c r="E15" s="173">
        <v>0</v>
      </c>
      <c r="F15" s="173">
        <v>0</v>
      </c>
    </row>
    <row r="17" spans="2:6" s="101" customFormat="1" x14ac:dyDescent="0.25">
      <c r="B17" s="335" t="s">
        <v>257</v>
      </c>
      <c r="C17" s="335"/>
      <c r="D17" s="111">
        <f>D19-D22</f>
        <v>0</v>
      </c>
      <c r="E17" s="111">
        <f>E19-E22</f>
        <v>0</v>
      </c>
      <c r="F17" s="111">
        <f>F19-F22</f>
        <v>0</v>
      </c>
    </row>
    <row r="18" spans="2:6" s="101" customFormat="1" x14ac:dyDescent="0.25">
      <c r="C18" s="97"/>
      <c r="D18" s="98"/>
      <c r="E18" s="98"/>
      <c r="F18" s="98"/>
    </row>
    <row r="19" spans="2:6" x14ac:dyDescent="0.25">
      <c r="B19" s="85">
        <v>921</v>
      </c>
      <c r="C19" s="130" t="s">
        <v>267</v>
      </c>
      <c r="D19" s="100">
        <v>0</v>
      </c>
      <c r="E19" s="100">
        <v>0</v>
      </c>
      <c r="F19" s="100">
        <v>0</v>
      </c>
    </row>
    <row r="20" spans="2:6" s="101" customFormat="1" x14ac:dyDescent="0.25">
      <c r="B20" s="101">
        <v>9212</v>
      </c>
      <c r="C20" s="97" t="s">
        <v>268</v>
      </c>
      <c r="D20" s="98">
        <v>0</v>
      </c>
      <c r="E20" s="98">
        <v>0</v>
      </c>
      <c r="F20" s="98">
        <v>0</v>
      </c>
    </row>
    <row r="21" spans="2:6" s="101" customFormat="1" x14ac:dyDescent="0.25">
      <c r="C21" s="97"/>
      <c r="D21" s="98"/>
      <c r="E21" s="98"/>
      <c r="F21" s="98"/>
    </row>
    <row r="22" spans="2:6" s="155" customFormat="1" x14ac:dyDescent="0.25">
      <c r="B22" s="155">
        <v>621</v>
      </c>
      <c r="C22" s="154" t="s">
        <v>269</v>
      </c>
      <c r="D22" s="104">
        <v>0</v>
      </c>
      <c r="E22" s="104">
        <v>0</v>
      </c>
      <c r="F22" s="104">
        <v>0</v>
      </c>
    </row>
    <row r="23" spans="2:6" s="127" customFormat="1" x14ac:dyDescent="0.25">
      <c r="B23" s="127">
        <v>6219</v>
      </c>
      <c r="C23" s="157" t="s">
        <v>270</v>
      </c>
      <c r="D23" s="156">
        <v>0</v>
      </c>
      <c r="E23" s="156">
        <v>0</v>
      </c>
      <c r="F23" s="156">
        <v>0</v>
      </c>
    </row>
    <row r="24" spans="2:6" s="180" customFormat="1" x14ac:dyDescent="0.25">
      <c r="D24" s="104"/>
      <c r="E24" s="104"/>
      <c r="F24" s="104"/>
    </row>
    <row r="25" spans="2:6" s="180" customFormat="1" x14ac:dyDescent="0.25">
      <c r="D25" s="104"/>
      <c r="E25" s="104"/>
      <c r="F25" s="104"/>
    </row>
    <row r="26" spans="2:6" s="180" customFormat="1" x14ac:dyDescent="0.25">
      <c r="D26" s="104"/>
      <c r="E26" s="104"/>
      <c r="F26" s="104"/>
    </row>
    <row r="27" spans="2:6" s="180" customFormat="1" x14ac:dyDescent="0.25">
      <c r="D27" s="104"/>
      <c r="E27" s="104"/>
      <c r="F27" s="104"/>
    </row>
    <row r="28" spans="2:6" s="180" customFormat="1" x14ac:dyDescent="0.25">
      <c r="D28" s="104"/>
      <c r="E28" s="104"/>
      <c r="F28" s="104"/>
    </row>
    <row r="29" spans="2:6" s="180" customFormat="1" x14ac:dyDescent="0.25">
      <c r="D29" s="104"/>
      <c r="E29" s="104"/>
      <c r="F29" s="104"/>
    </row>
    <row r="30" spans="2:6" s="180" customFormat="1" x14ac:dyDescent="0.25">
      <c r="D30" s="104"/>
      <c r="E30" s="104"/>
      <c r="F30" s="104"/>
    </row>
    <row r="31" spans="2:6" s="180" customFormat="1" x14ac:dyDescent="0.25">
      <c r="D31" s="104"/>
      <c r="E31" s="104"/>
      <c r="F31" s="104"/>
    </row>
    <row r="32" spans="2:6" s="180" customFormat="1" x14ac:dyDescent="0.25">
      <c r="D32" s="104"/>
      <c r="E32" s="104"/>
      <c r="F32" s="104"/>
    </row>
    <row r="33" spans="4:6" s="180" customFormat="1" x14ac:dyDescent="0.25">
      <c r="D33" s="104"/>
      <c r="E33" s="104"/>
      <c r="F33" s="104"/>
    </row>
    <row r="34" spans="4:6" s="180" customFormat="1" x14ac:dyDescent="0.25">
      <c r="D34" s="104"/>
      <c r="E34" s="104"/>
      <c r="F34" s="104"/>
    </row>
    <row r="35" spans="4:6" s="180" customFormat="1" x14ac:dyDescent="0.25">
      <c r="D35" s="104"/>
      <c r="E35" s="104"/>
      <c r="F35" s="104"/>
    </row>
    <row r="36" spans="4:6" s="180" customFormat="1" x14ac:dyDescent="0.25">
      <c r="D36" s="104"/>
      <c r="E36" s="104"/>
      <c r="F36" s="104"/>
    </row>
    <row r="37" spans="4:6" s="180" customFormat="1" x14ac:dyDescent="0.25">
      <c r="D37" s="104"/>
      <c r="E37" s="104"/>
      <c r="F37" s="104"/>
    </row>
    <row r="38" spans="4:6" s="180" customFormat="1" x14ac:dyDescent="0.25">
      <c r="D38" s="104"/>
      <c r="E38" s="104"/>
      <c r="F38" s="104"/>
    </row>
    <row r="39" spans="4:6" s="180" customFormat="1" x14ac:dyDescent="0.25">
      <c r="D39" s="104"/>
      <c r="E39" s="104"/>
      <c r="F39" s="104"/>
    </row>
    <row r="40" spans="4:6" s="180" customFormat="1" x14ac:dyDescent="0.25">
      <c r="D40" s="104"/>
      <c r="E40" s="104"/>
      <c r="F40" s="104"/>
    </row>
    <row r="41" spans="4:6" s="180" customFormat="1" x14ac:dyDescent="0.25">
      <c r="D41" s="104"/>
      <c r="E41" s="104"/>
      <c r="F41" s="104"/>
    </row>
    <row r="42" spans="4:6" s="180" customFormat="1" x14ac:dyDescent="0.25">
      <c r="D42" s="104"/>
      <c r="E42" s="104"/>
      <c r="F42" s="104"/>
    </row>
    <row r="43" spans="4:6" s="180" customFormat="1" x14ac:dyDescent="0.25">
      <c r="D43" s="104"/>
      <c r="E43" s="104"/>
      <c r="F43" s="104"/>
    </row>
    <row r="44" spans="4:6" s="180" customFormat="1" x14ac:dyDescent="0.25">
      <c r="D44" s="104"/>
      <c r="E44" s="104"/>
      <c r="F44" s="104"/>
    </row>
    <row r="45" spans="4:6" s="180" customFormat="1" x14ac:dyDescent="0.25">
      <c r="D45" s="104"/>
      <c r="E45" s="104"/>
      <c r="F45" s="104"/>
    </row>
    <row r="46" spans="4:6" s="180" customFormat="1" x14ac:dyDescent="0.25">
      <c r="D46" s="104"/>
      <c r="E46" s="104"/>
      <c r="F46" s="104"/>
    </row>
    <row r="47" spans="4:6" s="180" customFormat="1" x14ac:dyDescent="0.25">
      <c r="D47" s="104"/>
      <c r="E47" s="104"/>
      <c r="F47" s="104"/>
    </row>
    <row r="48" spans="4:6" s="180" customFormat="1" x14ac:dyDescent="0.25">
      <c r="D48" s="104"/>
      <c r="E48" s="104"/>
      <c r="F48" s="104"/>
    </row>
    <row r="49" spans="4:6" s="180" customFormat="1" x14ac:dyDescent="0.25">
      <c r="D49" s="104"/>
      <c r="E49" s="104"/>
      <c r="F49" s="104"/>
    </row>
    <row r="50" spans="4:6" s="180" customFormat="1" x14ac:dyDescent="0.25">
      <c r="D50" s="104"/>
      <c r="E50" s="104"/>
      <c r="F50" s="104"/>
    </row>
    <row r="51" spans="4:6" s="180" customFormat="1" x14ac:dyDescent="0.25">
      <c r="D51" s="104"/>
      <c r="E51" s="104"/>
      <c r="F51" s="104"/>
    </row>
    <row r="52" spans="4:6" s="180" customFormat="1" x14ac:dyDescent="0.25">
      <c r="D52" s="104"/>
      <c r="E52" s="104"/>
      <c r="F52" s="104"/>
    </row>
    <row r="53" spans="4:6" s="180" customFormat="1" x14ac:dyDescent="0.25">
      <c r="D53" s="104"/>
      <c r="E53" s="104"/>
      <c r="F53" s="104"/>
    </row>
    <row r="54" spans="4:6" s="180" customFormat="1" x14ac:dyDescent="0.25">
      <c r="D54" s="104"/>
      <c r="E54" s="104"/>
      <c r="F54" s="104"/>
    </row>
    <row r="55" spans="4:6" s="180" customFormat="1" x14ac:dyDescent="0.25">
      <c r="D55" s="104"/>
      <c r="E55" s="104"/>
      <c r="F55" s="104"/>
    </row>
    <row r="56" spans="4:6" s="180" customFormat="1" x14ac:dyDescent="0.25">
      <c r="D56" s="104"/>
      <c r="E56" s="104"/>
      <c r="F56" s="104"/>
    </row>
    <row r="57" spans="4:6" s="180" customFormat="1" x14ac:dyDescent="0.25">
      <c r="D57" s="104"/>
      <c r="E57" s="104"/>
      <c r="F57" s="104"/>
    </row>
  </sheetData>
  <mergeCells count="3">
    <mergeCell ref="B9:C9"/>
    <mergeCell ref="B17:C17"/>
    <mergeCell ref="B2:F2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tabSelected="1" zoomScale="115" zoomScaleNormal="115" workbookViewId="0">
      <selection activeCell="D8" sqref="D8"/>
    </sheetView>
  </sheetViews>
  <sheetFormatPr defaultRowHeight="15" x14ac:dyDescent="0.25"/>
  <cols>
    <col min="4" max="4" width="56.28515625" customWidth="1"/>
    <col min="5" max="5" width="23.42578125" customWidth="1"/>
  </cols>
  <sheetData>
    <row r="1" spans="2:5" ht="15.75" thickBot="1" x14ac:dyDescent="0.3"/>
    <row r="2" spans="2:5" ht="15.75" x14ac:dyDescent="0.25">
      <c r="B2" s="341" t="s">
        <v>356</v>
      </c>
      <c r="C2" s="342"/>
      <c r="D2" s="342"/>
      <c r="E2" s="342"/>
    </row>
    <row r="3" spans="2:5" ht="22.5" x14ac:dyDescent="0.25">
      <c r="B3" s="343"/>
      <c r="C3" s="344"/>
      <c r="D3" s="181" t="s">
        <v>271</v>
      </c>
      <c r="E3" s="182" t="s">
        <v>369</v>
      </c>
    </row>
    <row r="4" spans="2:5" x14ac:dyDescent="0.25">
      <c r="B4" s="343">
        <v>1</v>
      </c>
      <c r="C4" s="344"/>
      <c r="D4" s="183">
        <v>2</v>
      </c>
      <c r="E4" s="184">
        <v>3</v>
      </c>
    </row>
    <row r="5" spans="2:5" x14ac:dyDescent="0.25">
      <c r="B5" s="185"/>
      <c r="C5" s="186" t="s">
        <v>272</v>
      </c>
      <c r="D5" s="187" t="s">
        <v>273</v>
      </c>
      <c r="E5" s="188">
        <f>3187450-965820+178000</f>
        <v>2399630</v>
      </c>
    </row>
    <row r="6" spans="2:5" x14ac:dyDescent="0.25">
      <c r="B6" s="185"/>
      <c r="C6" s="186" t="s">
        <v>274</v>
      </c>
      <c r="D6" s="187" t="s">
        <v>275</v>
      </c>
      <c r="E6" s="188">
        <v>0</v>
      </c>
    </row>
    <row r="7" spans="2:5" x14ac:dyDescent="0.25">
      <c r="B7" s="185"/>
      <c r="C7" s="186" t="s">
        <v>276</v>
      </c>
      <c r="D7" s="187" t="s">
        <v>277</v>
      </c>
      <c r="E7" s="188">
        <v>185200</v>
      </c>
    </row>
    <row r="8" spans="2:5" x14ac:dyDescent="0.25">
      <c r="B8" s="185"/>
      <c r="C8" s="186" t="s">
        <v>278</v>
      </c>
      <c r="D8" s="187" t="s">
        <v>279</v>
      </c>
      <c r="E8" s="188">
        <f>1711800+906138+75000+550000</f>
        <v>3242938</v>
      </c>
    </row>
    <row r="9" spans="2:5" x14ac:dyDescent="0.25">
      <c r="B9" s="185"/>
      <c r="C9" s="186">
        <v>5</v>
      </c>
      <c r="D9" s="187" t="s">
        <v>280</v>
      </c>
      <c r="E9" s="188">
        <v>198500</v>
      </c>
    </row>
    <row r="10" spans="2:5" x14ac:dyDescent="0.25">
      <c r="B10" s="185"/>
      <c r="C10" s="186" t="s">
        <v>281</v>
      </c>
      <c r="D10" s="187" t="s">
        <v>282</v>
      </c>
      <c r="E10" s="188">
        <f>1330000+40000+550000+28000+135000+70000</f>
        <v>2153000</v>
      </c>
    </row>
    <row r="11" spans="2:5" x14ac:dyDescent="0.25">
      <c r="B11" s="185"/>
      <c r="C11" s="186" t="s">
        <v>283</v>
      </c>
      <c r="D11" s="187" t="s">
        <v>284</v>
      </c>
      <c r="E11" s="188">
        <f>150000+130000-156934</f>
        <v>123066</v>
      </c>
    </row>
    <row r="12" spans="2:5" x14ac:dyDescent="0.25">
      <c r="B12" s="185"/>
      <c r="C12" s="186" t="s">
        <v>285</v>
      </c>
      <c r="D12" s="187" t="s">
        <v>286</v>
      </c>
      <c r="E12" s="188">
        <f>250000+55000</f>
        <v>305000</v>
      </c>
    </row>
    <row r="13" spans="2:5" x14ac:dyDescent="0.25">
      <c r="B13" s="185"/>
      <c r="C13" s="186" t="s">
        <v>287</v>
      </c>
      <c r="D13" s="187" t="s">
        <v>288</v>
      </c>
      <c r="E13" s="188">
        <v>190000</v>
      </c>
    </row>
    <row r="14" spans="2:5" x14ac:dyDescent="0.25">
      <c r="B14" s="185"/>
      <c r="C14" s="186">
        <v>10</v>
      </c>
      <c r="D14" s="187" t="s">
        <v>62</v>
      </c>
      <c r="E14" s="188">
        <v>962000</v>
      </c>
    </row>
    <row r="15" spans="2:5" ht="15.75" thickBot="1" x14ac:dyDescent="0.3">
      <c r="B15" s="189"/>
      <c r="C15" s="190"/>
      <c r="D15" s="191" t="s">
        <v>289</v>
      </c>
      <c r="E15" s="192">
        <f>SUM(E5:E14)</f>
        <v>9759334</v>
      </c>
    </row>
    <row r="16" spans="2:5" x14ac:dyDescent="0.25">
      <c r="E16" s="204"/>
    </row>
  </sheetData>
  <mergeCells count="3">
    <mergeCell ref="B2:E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ОРГАНИАЗЦИОНА 2017 6</vt:lpstr>
      <vt:lpstr>РАСХОДИ И ИЗДАЦИ 3</vt:lpstr>
      <vt:lpstr>ПРИХОДИ И ПРИМИЦИ 2</vt:lpstr>
      <vt:lpstr>ОПШТИ ДИО 1</vt:lpstr>
      <vt:lpstr>ФИНАНСИРАЊЕ 4</vt:lpstr>
      <vt:lpstr>ФУНКЦИОНАЛНА КЛАСИФИКАЦИЈА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 User</cp:lastModifiedBy>
  <cp:lastPrinted>2017-06-20T06:17:05Z</cp:lastPrinted>
  <dcterms:created xsi:type="dcterms:W3CDTF">2016-11-01T23:26:36Z</dcterms:created>
  <dcterms:modified xsi:type="dcterms:W3CDTF">2017-06-29T12:32:21Z</dcterms:modified>
</cp:coreProperties>
</file>