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ЕБАЛАНС 2 БУЏЕТА ЗА 2017. ГОДИНУ\"/>
    </mc:Choice>
  </mc:AlternateContent>
  <bookViews>
    <workbookView xWindow="0" yWindow="120" windowWidth="28800" windowHeight="13155"/>
  </bookViews>
  <sheets>
    <sheet name="ogranizaciona 6" sheetId="1" r:id="rId1"/>
  </sheets>
  <calcPr calcId="152511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2" i="1" l="1"/>
  <c r="F111" i="1"/>
  <c r="F56" i="1"/>
  <c r="F156" i="1"/>
  <c r="F86" i="1"/>
  <c r="F214" i="1"/>
  <c r="F210" i="1"/>
  <c r="F211" i="1"/>
  <c r="F122" i="1"/>
  <c r="F129" i="1"/>
  <c r="F121" i="1"/>
  <c r="F103" i="1"/>
  <c r="F106" i="1"/>
  <c r="F102" i="1"/>
  <c r="F119" i="1"/>
  <c r="F131" i="1"/>
  <c r="E208" i="1"/>
  <c r="E156" i="1"/>
  <c r="E68" i="1"/>
  <c r="F66" i="1"/>
  <c r="E61" i="1"/>
  <c r="F10" i="1"/>
  <c r="F18" i="1"/>
  <c r="F8" i="1"/>
  <c r="F15" i="1"/>
  <c r="F26" i="1"/>
  <c r="F12" i="1"/>
  <c r="F29" i="1"/>
  <c r="E224" i="1"/>
  <c r="F202" i="1"/>
  <c r="F201" i="1"/>
  <c r="F157" i="1"/>
  <c r="F155" i="1"/>
  <c r="F152" i="1"/>
  <c r="F149" i="1"/>
  <c r="F179" i="1"/>
  <c r="F185" i="1"/>
  <c r="E194" i="1"/>
  <c r="F194" i="1"/>
  <c r="F196" i="1"/>
  <c r="F136" i="1"/>
  <c r="F140" i="1"/>
  <c r="F143" i="1"/>
  <c r="F96" i="1"/>
  <c r="F87" i="1"/>
  <c r="F80" i="1"/>
  <c r="F35" i="1"/>
  <c r="F45" i="1"/>
  <c r="E65" i="1"/>
  <c r="F49" i="1"/>
  <c r="F70" i="1"/>
  <c r="F83" i="1"/>
  <c r="F91" i="1"/>
  <c r="F34" i="1"/>
  <c r="F98" i="1"/>
  <c r="F7" i="1"/>
  <c r="E223" i="1"/>
  <c r="E222" i="1"/>
  <c r="E202" i="1"/>
  <c r="E211" i="1"/>
  <c r="E201" i="1"/>
  <c r="E241" i="1"/>
  <c r="E185" i="1"/>
  <c r="E196" i="1"/>
  <c r="E157" i="1"/>
  <c r="E155" i="1"/>
  <c r="E152" i="1"/>
  <c r="E149" i="1"/>
  <c r="E179" i="1"/>
  <c r="E136" i="1"/>
  <c r="E140" i="1"/>
  <c r="E135" i="1"/>
  <c r="E143" i="1"/>
  <c r="E122" i="1"/>
  <c r="E129" i="1"/>
  <c r="E121" i="1"/>
  <c r="E103" i="1"/>
  <c r="E106" i="1"/>
  <c r="E102" i="1"/>
  <c r="E131" i="1"/>
  <c r="E91" i="1"/>
  <c r="E96" i="1"/>
  <c r="E90" i="1"/>
  <c r="E83" i="1"/>
  <c r="E87" i="1"/>
  <c r="E82" i="1"/>
  <c r="E80" i="1"/>
  <c r="E35" i="1"/>
  <c r="E45" i="1"/>
  <c r="E49" i="1"/>
  <c r="E66" i="1"/>
  <c r="E70" i="1"/>
  <c r="E34" i="1"/>
  <c r="E98" i="1"/>
  <c r="E8" i="1"/>
  <c r="E10" i="1"/>
  <c r="E12" i="1"/>
  <c r="E15" i="1"/>
  <c r="E18" i="1"/>
  <c r="E7" i="1"/>
  <c r="E26" i="1"/>
  <c r="E29" i="1"/>
  <c r="F184" i="1"/>
  <c r="F135" i="1"/>
  <c r="F90" i="1"/>
  <c r="F82" i="1"/>
  <c r="E243" i="1"/>
  <c r="E184" i="1"/>
  <c r="F223" i="1"/>
  <c r="F222" i="1"/>
  <c r="F241" i="1"/>
  <c r="F243" i="1"/>
</calcChain>
</file>

<file path=xl/comments1.xml><?xml version="1.0" encoding="utf-8"?>
<comments xmlns="http://schemas.openxmlformats.org/spreadsheetml/2006/main">
  <authors>
    <author>Boris</author>
  </authors>
  <commentList>
    <comment ref="E55" authorId="0" shapeId="0">
      <text>
        <r>
          <rPr>
            <b/>
            <sz val="9"/>
            <color indexed="81"/>
            <rFont val="Tahoma"/>
            <family val="2"/>
          </rPr>
          <t>Boris:</t>
        </r>
        <r>
          <rPr>
            <sz val="9"/>
            <color indexed="81"/>
            <rFont val="Tahoma"/>
            <family val="2"/>
          </rPr>
          <t xml:space="preserve">
Пронаћи начин за реалокацију</t>
        </r>
      </text>
    </comment>
    <comment ref="E86" authorId="0" shapeId="0">
      <text>
        <r>
          <rPr>
            <b/>
            <sz val="9"/>
            <color indexed="81"/>
            <rFont val="Tahoma"/>
            <family val="2"/>
          </rPr>
          <t>Boris:</t>
        </r>
        <r>
          <rPr>
            <sz val="9"/>
            <color indexed="81"/>
            <rFont val="Tahoma"/>
            <family val="2"/>
          </rPr>
          <t xml:space="preserve">
Провјерити о чему се ради због извршења</t>
        </r>
      </text>
    </comment>
  </commentList>
</comments>
</file>

<file path=xl/sharedStrings.xml><?xml version="1.0" encoding="utf-8"?>
<sst xmlns="http://schemas.openxmlformats.org/spreadsheetml/2006/main" count="234" uniqueCount="205">
  <si>
    <t>РАСХОДИ И ИЗДАЦИ ПО ОРГАНИЗАЦИОНОЈ КЛАСИФИКАЦИЈИ - БУЏЕТ 2017. ГОДИНЕ</t>
  </si>
  <si>
    <t>Економски код</t>
  </si>
  <si>
    <t>ОПИС</t>
  </si>
  <si>
    <t>НАЗИВ ПОТРОШАЧКЕ ЈЕДИНИЦЕ: СКУПШТИНА ОПШТИНЕ</t>
  </si>
  <si>
    <t>Број потрошачке јединице: 0138110</t>
  </si>
  <si>
    <t>Текући расходи</t>
  </si>
  <si>
    <t>Расходи по основу закупа</t>
  </si>
  <si>
    <t>закуп опреме за озвучење за заједање Скупштине и организовање других манифестација у току 2017. године</t>
  </si>
  <si>
    <t>Расходи за стручну литературу и часописе</t>
  </si>
  <si>
    <t>претплата за службени гласник РС (шест лиценци)</t>
  </si>
  <si>
    <t>Расходи по основу путовања и смјештаја</t>
  </si>
  <si>
    <t>у земљи</t>
  </si>
  <si>
    <t>у иностранству</t>
  </si>
  <si>
    <t>Стручне услуге</t>
  </si>
  <si>
    <t>услуге штампања Службеног гласника општине Станари</t>
  </si>
  <si>
    <t>остале стручне услуге</t>
  </si>
  <si>
    <t>Остали расходи</t>
  </si>
  <si>
    <t>накнаде скупштинским одборницима</t>
  </si>
  <si>
    <t>рад општинске изборне комисије</t>
  </si>
  <si>
    <t>организовање манифестација, пријема и сл.</t>
  </si>
  <si>
    <t>репрезентација у земљи</t>
  </si>
  <si>
    <t>репрезентација у иностранству</t>
  </si>
  <si>
    <t>расходи за израду медаља, плакета и сл. Приликом додјеле општинских признања</t>
  </si>
  <si>
    <t>остале непоменути расходи</t>
  </si>
  <si>
    <t>Издаци за набавку нефинансијске имовине</t>
  </si>
  <si>
    <t>Издаци за набавку комуникационе опреме</t>
  </si>
  <si>
    <t>опрема и озвучење за сједнице Скупштине</t>
  </si>
  <si>
    <t>УКУПНО</t>
  </si>
  <si>
    <t>НАЗИВ ПОТРОШАЧКЕ ЈЕДИНИЦЕ: ОПШТА УПРАВА</t>
  </si>
  <si>
    <t>Број потрошачке јединице: 0138130</t>
  </si>
  <si>
    <t>Расходи по основу утрошка енергије, комунални и комуникаионих услуга</t>
  </si>
  <si>
    <t>електрична енергија</t>
  </si>
  <si>
    <t>утрошка угља</t>
  </si>
  <si>
    <t>услуге водовода и канализације</t>
  </si>
  <si>
    <t>услуге одвоза смећа</t>
  </si>
  <si>
    <t>услуге дератизације и дезинсекције</t>
  </si>
  <si>
    <t>услуге обезбјеђења имовине</t>
  </si>
  <si>
    <t>остале комуналне таксе и услуге</t>
  </si>
  <si>
    <t>трошак за комуникационе услуге</t>
  </si>
  <si>
    <t>поштанске услуге</t>
  </si>
  <si>
    <t>Режијски материјал</t>
  </si>
  <si>
    <t>материјал за одржавање чистоће</t>
  </si>
  <si>
    <t>канцеларијски материјал</t>
  </si>
  <si>
    <t>расходи за тручну литературу и часописе</t>
  </si>
  <si>
    <t>Расходи за стручне услуге</t>
  </si>
  <si>
    <t>осигурање возила</t>
  </si>
  <si>
    <t>осигурање имовине (осим возила)</t>
  </si>
  <si>
    <t>осигурање запослених</t>
  </si>
  <si>
    <t>услуге објављивања тендера, огласа и информативних текстова</t>
  </si>
  <si>
    <t>услуге објављивања законских и подзаконских аката</t>
  </si>
  <si>
    <t>услуге штампања, графичке обраде и дизајна</t>
  </si>
  <si>
    <t>општинске свечаности, медијске презентације,информисања</t>
  </si>
  <si>
    <t>Расходи за адвокатске услуге</t>
  </si>
  <si>
    <t>Расходи за услуге нотара</t>
  </si>
  <si>
    <t>Расходи за услуге превођења</t>
  </si>
  <si>
    <t>Расходи за услуге овјере и верификације</t>
  </si>
  <si>
    <t>остале правне и административне услуге</t>
  </si>
  <si>
    <t>процјенитељске услуге</t>
  </si>
  <si>
    <t>услуге вјештачења</t>
  </si>
  <si>
    <t>савјетодавне услуге</t>
  </si>
  <si>
    <t>вансудска поравнања</t>
  </si>
  <si>
    <t>Расходи по судским рјешењима</t>
  </si>
  <si>
    <t>СОЦИЈАЛНА ЗАШТИТА</t>
  </si>
  <si>
    <t>текуће дознаке корисницима социјалне заштите које се исплаћују од стране установе социјалне заштите (праава која остварују корисници права соијалне заштите ,а која се дијелом финансирају из буџета, а дијелом из Министарства)</t>
  </si>
  <si>
    <t>помоћ породицама палих бораца, ратних војних инвалида и цивилних жртава рата и борцима</t>
  </si>
  <si>
    <t>помоћ при заснивању породице</t>
  </si>
  <si>
    <t>стимулација материнства</t>
  </si>
  <si>
    <t>помоћ избјеглим и расељеним лицима</t>
  </si>
  <si>
    <t>помоћ породици, дјеци и младима</t>
  </si>
  <si>
    <t>помоћ пензионерима и незапосленим лицима</t>
  </si>
  <si>
    <t>помоћ грађанима у натури</t>
  </si>
  <si>
    <t>остале текуће дознаке на име социјалне заштите које се исплаћују из буџета општине</t>
  </si>
  <si>
    <t>Издаци за нефинансијску имовину</t>
  </si>
  <si>
    <t>Програми и лиценце за рад писарнице, рад система за контролу улаза и излаза и  сл</t>
  </si>
  <si>
    <t>ВАТРОГАСНА ЈЕДИНИЦА</t>
  </si>
  <si>
    <t>Расходи по основу кориштења роба и услуга</t>
  </si>
  <si>
    <t>Обука кадрова</t>
  </si>
  <si>
    <t>бруто накнаде ван радног односа (уговори о дјелу, уговори о привременим и повременим пословима и сл)</t>
  </si>
  <si>
    <t>Издаци за набавку постројења и опреме</t>
  </si>
  <si>
    <t>ватрогасно возило</t>
  </si>
  <si>
    <t>набавка професионалне ватрогасне опреме</t>
  </si>
  <si>
    <t>ЦИВИЛНА ЗАШТИТА</t>
  </si>
  <si>
    <t>Расходи по основу посебних намјена</t>
  </si>
  <si>
    <t>набавка професионалне опреме за потребе цивилне заштите</t>
  </si>
  <si>
    <t>НАЗИВ ПОТРОШАЧКЕ ЈЕДИНИЦЕ: ОДЈЕЉЕЊЕ ЗА ФИНАНСИЈЕ И БУЏЕТ</t>
  </si>
  <si>
    <t>Број потрошачке јединице: 0138140</t>
  </si>
  <si>
    <t>Расходи за бруто плате и накнаде</t>
  </si>
  <si>
    <t>Бруто плата</t>
  </si>
  <si>
    <t>Бруто накнаде плата и осталих личних примања запослених</t>
  </si>
  <si>
    <t xml:space="preserve">закуп пословног објекта </t>
  </si>
  <si>
    <t>претплата на стручни часопис Финрар (двије лиценце)</t>
  </si>
  <si>
    <t>текуће одржавање трезорских лиценци</t>
  </si>
  <si>
    <t>текуће одржавање канцеларијске опреме</t>
  </si>
  <si>
    <t>утрошак горива</t>
  </si>
  <si>
    <t>услуге финансијског посредовања, исплата поштама, штампања и сл.</t>
  </si>
  <si>
    <t>бруто накнаде за рад волонтера</t>
  </si>
  <si>
    <t>бруто накнаде за рад комисија</t>
  </si>
  <si>
    <t>бруто накнаде за рад надзорних и управних одбора</t>
  </si>
  <si>
    <t>бруто накнаде за уговоре о дјелу</t>
  </si>
  <si>
    <t>бруто накнаде за уговоре о привременим и повременим пословима</t>
  </si>
  <si>
    <t>остали расходи</t>
  </si>
  <si>
    <t>НАБАВКА ПОСТРОЈЕЊА И ОПРЕМЕ</t>
  </si>
  <si>
    <t>канцеларијски намјештај</t>
  </si>
  <si>
    <t>рачунарска опрема</t>
  </si>
  <si>
    <t xml:space="preserve">набавка возила </t>
  </si>
  <si>
    <t>трезорске лиценце</t>
  </si>
  <si>
    <t>рачунарски програми (MS Office, Windows, Kaspersky, Adobe)</t>
  </si>
  <si>
    <t>рачунарска мрежна опрема</t>
  </si>
  <si>
    <t>ИЗДАЦИ ЗА ЗАЛИХЕ МАТЕРИЈАЛА, РОБЕ, СИТНОГ ИНВ. И СЛ.</t>
  </si>
  <si>
    <t>Ауто гуме, одјећа, обућа и остали ситан инвентар</t>
  </si>
  <si>
    <t>НАЗИВ ПОТРОШАЧКЕ ЈЕДИНИЦЕ: НАЧЕЛНИК ОПШТИНЕ</t>
  </si>
  <si>
    <t>Број потрошачке јединице: 0138120</t>
  </si>
  <si>
    <t>Репрезентација у земљи и иностранству</t>
  </si>
  <si>
    <t>Стручни испити запослених, едукације, курсеви и сл.</t>
  </si>
  <si>
    <t>Интерни попис за општину Станари</t>
  </si>
  <si>
    <t>Грантови</t>
  </si>
  <si>
    <t>Спонзорство (културне и спортске манифестације)</t>
  </si>
  <si>
    <t>*******</t>
  </si>
  <si>
    <t>БУЏЕТСКА РЕЗЕРВА</t>
  </si>
  <si>
    <t>НАЗИВ ПОТРОШАЧКЕ ЈЕДИНИЦЕ: ОДЈЕЉЕЊЕ ЗА ПРИВРЕДУ, ДРУШТВЕНЕ ДЈЕАЛТНОСТИ И ЛОКАЛНИ ЕКОНОМСКИ РАЗВОЈ</t>
  </si>
  <si>
    <t>Број потрошачке јединице: 0138150</t>
  </si>
  <si>
    <t>Текући трошкови</t>
  </si>
  <si>
    <t>Расходи за финансирање услуга ЈОДП ''Противградна заштита'' Републике Српске и хидрометеорлошке службе</t>
  </si>
  <si>
    <t>Израда интегрисане Стратегије развоја општине Станари за период 2017-2027</t>
  </si>
  <si>
    <t>Субвенције</t>
  </si>
  <si>
    <t>финансирање постицаја пољопривредне производње</t>
  </si>
  <si>
    <t>финансирање запошљавања и самозапошљавања</t>
  </si>
  <si>
    <t>Дознаке на име социјалне заштите</t>
  </si>
  <si>
    <t>Стипендије ђацима, ученицима и студентима</t>
  </si>
  <si>
    <t>Грант ЈКП Екосфера Станари</t>
  </si>
  <si>
    <t>Грант ЈЗУ Дом Здравља</t>
  </si>
  <si>
    <t>Грант ЈУ Центар за културу</t>
  </si>
  <si>
    <t>Грант ЈУ Спортско-туристичка организација</t>
  </si>
  <si>
    <t>Политичке партије</t>
  </si>
  <si>
    <t>Организације и удружења у области спорта</t>
  </si>
  <si>
    <t>СД Рудар Станари</t>
  </si>
  <si>
    <t>Организације и удружења у обалсти културе и традиције</t>
  </si>
  <si>
    <t>Вјерске организације</t>
  </si>
  <si>
    <t>Финансирање изградње спомен храма у Станарима</t>
  </si>
  <si>
    <t>Удружење пензионера општине Станари</t>
  </si>
  <si>
    <t>Остале организације и удружења грађана - невладине организације</t>
  </si>
  <si>
    <t>ОО Црвени Крст Станари</t>
  </si>
  <si>
    <t>Општинска борачка организација</t>
  </si>
  <si>
    <t>Организација породица погинулих и заробљених бораца и несталих цивила</t>
  </si>
  <si>
    <t>Удружење логораша</t>
  </si>
  <si>
    <t>Грант - финансирање рада мјесних заједница</t>
  </si>
  <si>
    <t>Грант - помоћ у функционисању ЈУ ОШ Десанка Максимовић</t>
  </si>
  <si>
    <t>Грант - Општинска развојна агенција</t>
  </si>
  <si>
    <t>Грант Синдикалној организацији</t>
  </si>
  <si>
    <t>Остали грантови</t>
  </si>
  <si>
    <t>НАЗИВ ПОТРОШАЧКЕ ЈЕДИНИЦЕ: СЛУЖБА ЗА ПРОСТОРНО УРЕЂЕЊЕ</t>
  </si>
  <si>
    <t>Број потрошачке јединице: 0138170</t>
  </si>
  <si>
    <t>геодетско - катастарске услуге</t>
  </si>
  <si>
    <t>израда елабората и студија</t>
  </si>
  <si>
    <t>остали пројекти</t>
  </si>
  <si>
    <t>израда пројектне документације за водовод</t>
  </si>
  <si>
    <t xml:space="preserve">пројектна документација - адинистративно културни центар </t>
  </si>
  <si>
    <t>просторни план</t>
  </si>
  <si>
    <t>пројекат за изградњу рециклажног дворишта</t>
  </si>
  <si>
    <t>експропријација земљишта</t>
  </si>
  <si>
    <t xml:space="preserve">НАЗИВ ПОТРОШАЧКЕ ЈЕДИНИЦЕ: Одјељење за стамбено комуналне и инспекијске послове </t>
  </si>
  <si>
    <t>Број потрошачке јединице: 0138160</t>
  </si>
  <si>
    <t>Текуће одржавање</t>
  </si>
  <si>
    <t>расходи за текуће одржавање зграда општине Станари</t>
  </si>
  <si>
    <t>реконструкција општинских саобраћајница под асфалтном површином (крпање рупа)</t>
  </si>
  <si>
    <t>санација локалних путева - клизишта</t>
  </si>
  <si>
    <t>одржавање споменика културе</t>
  </si>
  <si>
    <t>реконструкција и одржавање спортско-рекреативних полигона</t>
  </si>
  <si>
    <t>одржавање локалних путева - насипање</t>
  </si>
  <si>
    <t>остало текуће одржавање</t>
  </si>
  <si>
    <t>Послови безбједности саобраћаја</t>
  </si>
  <si>
    <t>Одржавање и заштита животне средине</t>
  </si>
  <si>
    <t>одржавање јавних површина</t>
  </si>
  <si>
    <t>услуге одржавања зелених површина (кошење траве и амброзије и уређење дивљих депонија)</t>
  </si>
  <si>
    <t>услуге зимске службе</t>
  </si>
  <si>
    <t>чишћење јавних површина (тротоари, путеви, наноси блата)</t>
  </si>
  <si>
    <t>јавна расвјета (утрошак електричне енергије)</t>
  </si>
  <si>
    <t>одвођење атмосферских падавина и других вода са јавних површина</t>
  </si>
  <si>
    <t>дјелатност зоо хигијене (пси луталице и друге животњске штеточине)</t>
  </si>
  <si>
    <t>одржавање и модеризација објеката зкп</t>
  </si>
  <si>
    <t xml:space="preserve">Остали расходи </t>
  </si>
  <si>
    <t>Капитални грант - помоћ заједницама етажних власника</t>
  </si>
  <si>
    <t>КАПИТАЛНЕ ИНВЕСТИЦИЈЕ</t>
  </si>
  <si>
    <t>Изградња водовода - бунареви I фаза</t>
  </si>
  <si>
    <t>Изградња путева (асфалтирање и модернизација)</t>
  </si>
  <si>
    <t>Изградња административног центра</t>
  </si>
  <si>
    <t>Изградња пјешачких стаза</t>
  </si>
  <si>
    <t>Адаптација домова у МЗ-а</t>
  </si>
  <si>
    <t>Изградња рециклажног дворишта</t>
  </si>
  <si>
    <t>Изградња и реконструкција основне школе Десанка Максимовић са подручним школама</t>
  </si>
  <si>
    <t>Изградња спортско рекреативних терена и паркова (пројекат ''Парк радости'')</t>
  </si>
  <si>
    <t xml:space="preserve">Изградња спортког полигона </t>
  </si>
  <si>
    <t>Уређење ужег центра Станара,уређење корита Остружње - припремни радови, пјешачка стаза</t>
  </si>
  <si>
    <t>Куповина и уређење земљишта за изградњу индустријске зоне</t>
  </si>
  <si>
    <t>Изградњ мостова - заштита од поплава</t>
  </si>
  <si>
    <t>Изградња вишенамјенског друштвеног објекта</t>
  </si>
  <si>
    <t>Куповина земље за изградњу улице Црква Станари - Пијаца Станри</t>
  </si>
  <si>
    <t>изградња помоћних објеката у МЗ-а (код гробља и домова)</t>
  </si>
  <si>
    <t>изградња вањског освјетљења</t>
  </si>
  <si>
    <t>саобраћајни знакови</t>
  </si>
  <si>
    <t>СВЕУКУПНО</t>
  </si>
  <si>
    <t>Ребаланс буџета за 2017. годину</t>
  </si>
  <si>
    <t>регистрација возила</t>
  </si>
  <si>
    <t>Трансфери једницама локалнсе самоуправе и ентитетима</t>
  </si>
  <si>
    <t>Приједлог ребаланса 2 бџета за 2017.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</si>
</sst>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1"/>
      <charset val="238"/>
      <scheme val="major"/>
    </font>
    <font>
      <b/>
      <sz val="11"/>
      <color theme="1"/>
      <name val="Calibri Light"/>
      <family val="1"/>
      <charset val="238"/>
      <scheme val="major"/>
    </font>
    <font>
      <b/>
      <i/>
      <sz val="11"/>
      <color theme="1"/>
      <name val="Calibri Light"/>
      <family val="1"/>
      <charset val="238"/>
      <scheme val="major"/>
    </font>
    <font>
      <b/>
      <i/>
      <sz val="11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  <font>
      <sz val="10"/>
      <color indexed="8"/>
      <name val="Arial"/>
      <family val="2"/>
    </font>
    <font>
      <sz val="11"/>
      <color indexed="8"/>
      <name val="Calibri Light"/>
      <family val="1"/>
      <charset val="238"/>
      <scheme val="major"/>
    </font>
    <font>
      <b/>
      <i/>
      <sz val="11"/>
      <color indexed="8"/>
      <name val="Calibri Light"/>
      <family val="1"/>
      <charset val="238"/>
      <scheme val="major"/>
    </font>
    <font>
      <b/>
      <sz val="11"/>
      <color theme="1"/>
      <name val="Calibri Light"/>
      <family val="1"/>
      <scheme val="major"/>
    </font>
    <font>
      <sz val="10"/>
      <name val="Arial"/>
      <family val="2"/>
      <charset val="238"/>
    </font>
    <font>
      <b/>
      <i/>
      <sz val="11"/>
      <color rgb="FF000000"/>
      <name val="Calibri Light"/>
      <family val="1"/>
      <charset val="238"/>
      <scheme val="major"/>
    </font>
    <font>
      <sz val="11"/>
      <color rgb="FF000000"/>
      <name val="Calibri Light"/>
      <family val="1"/>
      <charset val="238"/>
      <scheme val="major"/>
    </font>
    <font>
      <b/>
      <sz val="11"/>
      <color rgb="FF000000"/>
      <name val="Calibri Light"/>
      <family val="1"/>
      <scheme val="major"/>
    </font>
    <font>
      <b/>
      <sz val="10"/>
      <color theme="1"/>
      <name val="Calibri Light"/>
      <family val="1"/>
      <charset val="238"/>
      <scheme val="major"/>
    </font>
    <font>
      <i/>
      <sz val="11"/>
      <color theme="1"/>
      <name val="Calibri Light"/>
      <family val="1"/>
      <charset val="238"/>
      <scheme val="major"/>
    </font>
    <font>
      <b/>
      <sz val="11"/>
      <name val="Calibri Light"/>
      <family val="1"/>
      <charset val="238"/>
      <scheme val="major"/>
    </font>
    <font>
      <i/>
      <sz val="11"/>
      <name val="Calibri Light"/>
      <family val="1"/>
      <charset val="238"/>
      <scheme val="major"/>
    </font>
    <font>
      <b/>
      <sz val="11"/>
      <color rgb="FF000000"/>
      <name val="Calibri Light"/>
      <family val="1"/>
      <charset val="238"/>
      <scheme val="major"/>
    </font>
    <font>
      <sz val="10"/>
      <color theme="1"/>
      <name val="Calibri Light"/>
      <family val="1"/>
      <charset val="238"/>
      <scheme val="major"/>
    </font>
    <font>
      <b/>
      <sz val="10"/>
      <color rgb="FFFF0000"/>
      <name val="Calibri Light"/>
      <family val="1"/>
      <charset val="238"/>
      <scheme val="major"/>
    </font>
    <font>
      <sz val="11"/>
      <color rgb="FFFF0000"/>
      <name val="Calibri Light"/>
      <family val="1"/>
      <charset val="238"/>
      <scheme val="major"/>
    </font>
    <font>
      <b/>
      <sz val="10"/>
      <color theme="1"/>
      <name val="Calibri Light"/>
      <family val="1"/>
      <scheme val="major"/>
    </font>
    <font>
      <b/>
      <sz val="11"/>
      <name val="Calibri Light"/>
      <family val="1"/>
      <scheme val="major"/>
    </font>
    <font>
      <b/>
      <i/>
      <sz val="14"/>
      <color theme="1"/>
      <name val="Calibri Light"/>
      <family val="1"/>
      <charset val="238"/>
      <scheme val="major"/>
    </font>
    <font>
      <b/>
      <sz val="14"/>
      <color theme="1"/>
      <name val="Calibri Light"/>
      <family val="1"/>
      <charset val="238"/>
      <scheme val="major"/>
    </font>
    <font>
      <b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21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Border="1"/>
    <xf numFmtId="0" fontId="2" fillId="3" borderId="5" xfId="0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2" xfId="0" applyFont="1" applyBorder="1"/>
    <xf numFmtId="0" fontId="3" fillId="0" borderId="2" xfId="0" applyFont="1" applyBorder="1" applyAlignment="1">
      <alignment horizontal="left" vertical="center"/>
    </xf>
    <xf numFmtId="164" fontId="1" fillId="0" borderId="10" xfId="0" applyNumberFormat="1" applyFont="1" applyBorder="1"/>
    <xf numFmtId="0" fontId="3" fillId="5" borderId="12" xfId="0" applyFont="1" applyFill="1" applyBorder="1" applyAlignment="1">
      <alignment horizontal="left" vertical="center"/>
    </xf>
    <xf numFmtId="0" fontId="3" fillId="5" borderId="2" xfId="0" applyFont="1" applyFill="1" applyBorder="1"/>
    <xf numFmtId="164" fontId="3" fillId="5" borderId="10" xfId="0" applyNumberFormat="1" applyFont="1" applyFill="1" applyBorder="1"/>
    <xf numFmtId="0" fontId="3" fillId="6" borderId="12" xfId="0" applyFont="1" applyFill="1" applyBorder="1" applyAlignment="1">
      <alignment horizontal="center" vertical="center"/>
    </xf>
    <xf numFmtId="0" fontId="3" fillId="6" borderId="2" xfId="0" applyFont="1" applyFill="1" applyBorder="1"/>
    <xf numFmtId="164" fontId="3" fillId="7" borderId="10" xfId="0" applyNumberFormat="1" applyFont="1" applyFill="1" applyBorder="1"/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3" fillId="0" borderId="0" xfId="0" applyFont="1"/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Fill="1" applyBorder="1"/>
    <xf numFmtId="164" fontId="1" fillId="0" borderId="10" xfId="0" applyNumberFormat="1" applyFont="1" applyFill="1" applyBorder="1"/>
    <xf numFmtId="0" fontId="1" fillId="0" borderId="2" xfId="0" applyFont="1" applyFill="1" applyBorder="1" applyAlignment="1">
      <alignment wrapText="1"/>
    </xf>
    <xf numFmtId="0" fontId="1" fillId="0" borderId="12" xfId="0" applyFont="1" applyFill="1" applyBorder="1"/>
    <xf numFmtId="0" fontId="3" fillId="8" borderId="12" xfId="0" applyFont="1" applyFill="1" applyBorder="1" applyAlignment="1">
      <alignment horizontal="left" vertical="center"/>
    </xf>
    <xf numFmtId="0" fontId="3" fillId="8" borderId="2" xfId="0" applyFont="1" applyFill="1" applyBorder="1"/>
    <xf numFmtId="164" fontId="3" fillId="8" borderId="10" xfId="0" applyNumberFormat="1" applyFont="1" applyFill="1" applyBorder="1"/>
    <xf numFmtId="164" fontId="3" fillId="9" borderId="15" xfId="0" applyNumberFormat="1" applyFont="1" applyFill="1" applyBorder="1"/>
    <xf numFmtId="0" fontId="1" fillId="0" borderId="0" xfId="0" applyFont="1" applyBorder="1"/>
    <xf numFmtId="0" fontId="3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/>
    <xf numFmtId="0" fontId="4" fillId="5" borderId="2" xfId="0" applyFont="1" applyFill="1" applyBorder="1" applyAlignment="1">
      <alignment horizontal="left"/>
    </xf>
    <xf numFmtId="0" fontId="5" fillId="5" borderId="2" xfId="0" applyFont="1" applyFill="1" applyBorder="1"/>
    <xf numFmtId="0" fontId="4" fillId="5" borderId="2" xfId="0" applyFont="1" applyFill="1" applyBorder="1"/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3" fillId="7" borderId="2" xfId="0" applyFont="1" applyFill="1" applyBorder="1" applyAlignment="1">
      <alignment wrapText="1"/>
    </xf>
    <xf numFmtId="164" fontId="3" fillId="7" borderId="2" xfId="0" applyNumberFormat="1" applyFont="1" applyFill="1" applyBorder="1"/>
    <xf numFmtId="49" fontId="7" fillId="0" borderId="2" xfId="1" applyNumberFormat="1" applyFont="1" applyFill="1" applyBorder="1" applyAlignment="1">
      <alignment horizontal="left" wrapText="1"/>
    </xf>
    <xf numFmtId="49" fontId="8" fillId="7" borderId="2" xfId="1" applyNumberFormat="1" applyFont="1" applyFill="1" applyBorder="1" applyAlignment="1">
      <alignment horizontal="left" wrapText="1"/>
    </xf>
    <xf numFmtId="49" fontId="5" fillId="0" borderId="2" xfId="1" applyNumberFormat="1" applyFont="1" applyFill="1" applyBorder="1" applyAlignment="1">
      <alignment horizontal="left" wrapText="1"/>
    </xf>
    <xf numFmtId="164" fontId="1" fillId="0" borderId="2" xfId="0" applyNumberFormat="1" applyFont="1" applyFill="1" applyBorder="1"/>
    <xf numFmtId="0" fontId="9" fillId="7" borderId="2" xfId="0" applyFont="1" applyFill="1" applyBorder="1" applyAlignment="1">
      <alignment horizontal="center" vertical="center"/>
    </xf>
    <xf numFmtId="0" fontId="1" fillId="7" borderId="2" xfId="0" applyFont="1" applyFill="1" applyBorder="1"/>
    <xf numFmtId="0" fontId="9" fillId="7" borderId="2" xfId="0" applyFont="1" applyFill="1" applyBorder="1"/>
    <xf numFmtId="164" fontId="9" fillId="7" borderId="2" xfId="0" applyNumberFormat="1" applyFont="1" applyFill="1" applyBorder="1"/>
    <xf numFmtId="0" fontId="11" fillId="7" borderId="2" xfId="2" applyFont="1" applyFill="1" applyBorder="1" applyAlignment="1">
      <alignment horizontal="left" vertical="top" wrapText="1"/>
    </xf>
    <xf numFmtId="0" fontId="12" fillId="0" borderId="2" xfId="2" applyFont="1" applyFill="1" applyBorder="1" applyAlignment="1">
      <alignment horizontal="left" vertical="top" wrapText="1"/>
    </xf>
    <xf numFmtId="0" fontId="9" fillId="10" borderId="2" xfId="0" applyFont="1" applyFill="1" applyBorder="1" applyAlignment="1">
      <alignment horizontal="center" vertical="center"/>
    </xf>
    <xf numFmtId="0" fontId="1" fillId="10" borderId="2" xfId="0" applyFont="1" applyFill="1" applyBorder="1"/>
    <xf numFmtId="0" fontId="13" fillId="10" borderId="2" xfId="2" applyFont="1" applyFill="1" applyBorder="1" applyAlignment="1">
      <alignment horizontal="left" vertical="top" wrapText="1"/>
    </xf>
    <xf numFmtId="164" fontId="9" fillId="10" borderId="2" xfId="0" applyNumberFormat="1" applyFont="1" applyFill="1" applyBorder="1"/>
    <xf numFmtId="0" fontId="3" fillId="11" borderId="2" xfId="0" applyFont="1" applyFill="1" applyBorder="1"/>
    <xf numFmtId="164" fontId="3" fillId="11" borderId="2" xfId="0" applyNumberFormat="1" applyFont="1" applyFill="1" applyBorder="1"/>
    <xf numFmtId="0" fontId="14" fillId="0" borderId="2" xfId="0" applyFont="1" applyFill="1" applyBorder="1" applyAlignment="1">
      <alignment horizontal="right" vertical="center"/>
    </xf>
    <xf numFmtId="0" fontId="3" fillId="0" borderId="2" xfId="0" applyFont="1" applyFill="1" applyBorder="1"/>
    <xf numFmtId="0" fontId="14" fillId="0" borderId="2" xfId="0" applyFont="1" applyFill="1" applyBorder="1"/>
    <xf numFmtId="0" fontId="2" fillId="8" borderId="2" xfId="0" applyFont="1" applyFill="1" applyBorder="1" applyAlignment="1">
      <alignment wrapText="1"/>
    </xf>
    <xf numFmtId="164" fontId="2" fillId="8" borderId="2" xfId="0" applyNumberFormat="1" applyFont="1" applyFill="1" applyBorder="1"/>
    <xf numFmtId="0" fontId="1" fillId="11" borderId="2" xfId="0" applyFont="1" applyFill="1" applyBorder="1"/>
    <xf numFmtId="0" fontId="3" fillId="11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164" fontId="3" fillId="8" borderId="2" xfId="0" applyNumberFormat="1" applyFont="1" applyFill="1" applyBorder="1"/>
    <xf numFmtId="164" fontId="3" fillId="9" borderId="2" xfId="0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164" fontId="3" fillId="5" borderId="2" xfId="0" applyNumberFormat="1" applyFont="1" applyFill="1" applyBorder="1"/>
    <xf numFmtId="0" fontId="3" fillId="2" borderId="2" xfId="0" applyFont="1" applyFill="1" applyBorder="1"/>
    <xf numFmtId="164" fontId="3" fillId="2" borderId="2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/>
    </xf>
    <xf numFmtId="0" fontId="15" fillId="0" borderId="2" xfId="0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right"/>
    </xf>
    <xf numFmtId="164" fontId="3" fillId="5" borderId="2" xfId="0" applyNumberFormat="1" applyFont="1" applyFill="1" applyBorder="1" applyAlignment="1">
      <alignment horizontal="right" vertical="center"/>
    </xf>
    <xf numFmtId="0" fontId="1" fillId="4" borderId="2" xfId="0" applyFont="1" applyFill="1" applyBorder="1"/>
    <xf numFmtId="0" fontId="3" fillId="4" borderId="2" xfId="0" applyFont="1" applyFill="1" applyBorder="1"/>
    <xf numFmtId="164" fontId="3" fillId="4" borderId="2" xfId="0" applyNumberFormat="1" applyFont="1" applyFill="1" applyBorder="1"/>
    <xf numFmtId="0" fontId="5" fillId="4" borderId="2" xfId="0" applyFont="1" applyFill="1" applyBorder="1"/>
    <xf numFmtId="0" fontId="16" fillId="4" borderId="2" xfId="0" applyFont="1" applyFill="1" applyBorder="1" applyAlignment="1">
      <alignment vertical="center" wrapText="1"/>
    </xf>
    <xf numFmtId="164" fontId="16" fillId="4" borderId="2" xfId="0" applyNumberFormat="1" applyFont="1" applyFill="1" applyBorder="1" applyAlignment="1">
      <alignment horizontal="right" vertical="center"/>
    </xf>
    <xf numFmtId="164" fontId="3" fillId="9" borderId="2" xfId="0" applyNumberFormat="1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left"/>
    </xf>
    <xf numFmtId="0" fontId="3" fillId="12" borderId="2" xfId="0" applyFont="1" applyFill="1" applyBorder="1" applyAlignment="1">
      <alignment horizontal="center" vertical="center"/>
    </xf>
    <xf numFmtId="0" fontId="3" fillId="12" borderId="2" xfId="0" applyFont="1" applyFill="1" applyBorder="1"/>
    <xf numFmtId="164" fontId="3" fillId="12" borderId="2" xfId="0" applyNumberFormat="1" applyFont="1" applyFill="1" applyBorder="1"/>
    <xf numFmtId="0" fontId="3" fillId="13" borderId="2" xfId="0" applyFont="1" applyFill="1" applyBorder="1"/>
    <xf numFmtId="164" fontId="3" fillId="13" borderId="2" xfId="0" applyNumberFormat="1" applyFont="1" applyFill="1" applyBorder="1"/>
    <xf numFmtId="164" fontId="4" fillId="5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left"/>
    </xf>
    <xf numFmtId="164" fontId="4" fillId="7" borderId="2" xfId="0" applyNumberFormat="1" applyFont="1" applyFill="1" applyBorder="1" applyAlignment="1">
      <alignment horizontal="right"/>
    </xf>
    <xf numFmtId="0" fontId="17" fillId="14" borderId="2" xfId="0" applyFont="1" applyFill="1" applyBorder="1" applyAlignment="1">
      <alignment horizontal="right" vertical="center"/>
    </xf>
    <xf numFmtId="0" fontId="17" fillId="14" borderId="2" xfId="0" applyFont="1" applyFill="1" applyBorder="1" applyAlignment="1">
      <alignment horizontal="right"/>
    </xf>
    <xf numFmtId="0" fontId="17" fillId="14" borderId="2" xfId="0" applyFont="1" applyFill="1" applyBorder="1" applyAlignment="1">
      <alignment horizontal="left" vertical="center" wrapText="1"/>
    </xf>
    <xf numFmtId="164" fontId="17" fillId="14" borderId="2" xfId="0" applyNumberFormat="1" applyFont="1" applyFill="1" applyBorder="1" applyAlignment="1">
      <alignment horizontal="right"/>
    </xf>
    <xf numFmtId="0" fontId="1" fillId="14" borderId="2" xfId="0" applyFont="1" applyFill="1" applyBorder="1"/>
    <xf numFmtId="164" fontId="1" fillId="14" borderId="2" xfId="0" applyNumberFormat="1" applyFont="1" applyFill="1" applyBorder="1"/>
    <xf numFmtId="0" fontId="3" fillId="14" borderId="2" xfId="0" applyFont="1" applyFill="1" applyBorder="1" applyAlignment="1">
      <alignment horizontal="center" vertical="center"/>
    </xf>
    <xf numFmtId="0" fontId="3" fillId="14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wrapText="1"/>
    </xf>
    <xf numFmtId="0" fontId="11" fillId="5" borderId="2" xfId="2" applyFont="1" applyFill="1" applyBorder="1" applyAlignment="1">
      <alignment horizontal="left" vertical="top"/>
    </xf>
    <xf numFmtId="0" fontId="3" fillId="7" borderId="2" xfId="0" applyFont="1" applyFill="1" applyBorder="1" applyAlignment="1">
      <alignment horizontal="center"/>
    </xf>
    <xf numFmtId="0" fontId="18" fillId="7" borderId="2" xfId="2" applyFont="1" applyFill="1" applyBorder="1" applyAlignment="1">
      <alignment horizontal="left" vertical="center" wrapText="1"/>
    </xf>
    <xf numFmtId="164" fontId="2" fillId="7" borderId="2" xfId="0" applyNumberFormat="1" applyFont="1" applyFill="1" applyBorder="1"/>
    <xf numFmtId="0" fontId="14" fillId="0" borderId="2" xfId="0" applyFont="1" applyBorder="1" applyAlignment="1">
      <alignment horizontal="right" vertical="center"/>
    </xf>
    <xf numFmtId="0" fontId="12" fillId="0" borderId="2" xfId="2" applyFont="1" applyFill="1" applyBorder="1" applyAlignment="1">
      <alignment horizontal="left" vertical="top"/>
    </xf>
    <xf numFmtId="0" fontId="19" fillId="0" borderId="2" xfId="0" applyFont="1" applyBorder="1" applyAlignment="1">
      <alignment horizontal="right" vertical="center"/>
    </xf>
    <xf numFmtId="0" fontId="11" fillId="5" borderId="2" xfId="2" applyFont="1" applyFill="1" applyBorder="1" applyAlignment="1">
      <alignment horizontal="left" vertical="top" wrapText="1"/>
    </xf>
    <xf numFmtId="164" fontId="3" fillId="9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wrapText="1"/>
    </xf>
    <xf numFmtId="0" fontId="11" fillId="5" borderId="2" xfId="2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wrapText="1"/>
    </xf>
    <xf numFmtId="0" fontId="9" fillId="15" borderId="2" xfId="0" applyFont="1" applyFill="1" applyBorder="1" applyAlignment="1">
      <alignment horizontal="left" wrapText="1"/>
    </xf>
    <xf numFmtId="0" fontId="9" fillId="15" borderId="2" xfId="0" applyFont="1" applyFill="1" applyBorder="1" applyAlignment="1">
      <alignment wrapText="1"/>
    </xf>
    <xf numFmtId="0" fontId="13" fillId="15" borderId="2" xfId="2" applyFont="1" applyFill="1" applyBorder="1" applyAlignment="1">
      <alignment horizontal="left" vertical="center" wrapText="1"/>
    </xf>
    <xf numFmtId="164" fontId="9" fillId="15" borderId="2" xfId="0" applyNumberFormat="1" applyFont="1" applyFill="1" applyBorder="1" applyAlignment="1">
      <alignment wrapText="1"/>
    </xf>
    <xf numFmtId="0" fontId="14" fillId="0" borderId="2" xfId="0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wrapText="1"/>
    </xf>
    <xf numFmtId="0" fontId="14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right" vertical="center" wrapText="1"/>
    </xf>
    <xf numFmtId="0" fontId="21" fillId="0" borderId="2" xfId="0" applyFont="1" applyBorder="1" applyAlignment="1">
      <alignment wrapText="1"/>
    </xf>
    <xf numFmtId="0" fontId="5" fillId="0" borderId="2" xfId="2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wrapText="1"/>
    </xf>
    <xf numFmtId="0" fontId="5" fillId="0" borderId="2" xfId="2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wrapText="1"/>
    </xf>
    <xf numFmtId="0" fontId="23" fillId="2" borderId="2" xfId="2" applyFont="1" applyFill="1" applyBorder="1" applyAlignment="1">
      <alignment horizontal="left" vertical="center" wrapText="1"/>
    </xf>
    <xf numFmtId="164" fontId="23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2" fillId="2" borderId="2" xfId="2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164" fontId="25" fillId="16" borderId="0" xfId="0" applyNumberFormat="1" applyFont="1" applyFill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 wrapText="1"/>
    </xf>
    <xf numFmtId="164" fontId="27" fillId="4" borderId="11" xfId="0" applyNumberFormat="1" applyFont="1" applyFill="1" applyBorder="1" applyAlignment="1">
      <alignment horizontal="center" vertical="center"/>
    </xf>
    <xf numFmtId="164" fontId="27" fillId="5" borderId="11" xfId="0" applyNumberFormat="1" applyFont="1" applyFill="1" applyBorder="1"/>
    <xf numFmtId="164" fontId="27" fillId="7" borderId="11" xfId="0" applyNumberFormat="1" applyFont="1" applyFill="1" applyBorder="1"/>
    <xf numFmtId="164" fontId="27" fillId="8" borderId="11" xfId="0" applyNumberFormat="1" applyFont="1" applyFill="1" applyBorder="1"/>
    <xf numFmtId="164" fontId="26" fillId="7" borderId="11" xfId="0" applyNumberFormat="1" applyFont="1" applyFill="1" applyBorder="1"/>
    <xf numFmtId="164" fontId="26" fillId="10" borderId="11" xfId="0" applyNumberFormat="1" applyFont="1" applyFill="1" applyBorder="1"/>
    <xf numFmtId="164" fontId="27" fillId="11" borderId="11" xfId="0" applyNumberFormat="1" applyFont="1" applyFill="1" applyBorder="1"/>
    <xf numFmtId="164" fontId="26" fillId="8" borderId="11" xfId="0" applyNumberFormat="1" applyFont="1" applyFill="1" applyBorder="1"/>
    <xf numFmtId="164" fontId="27" fillId="9" borderId="11" xfId="0" applyNumberFormat="1" applyFont="1" applyFill="1" applyBorder="1"/>
    <xf numFmtId="164" fontId="27" fillId="2" borderId="11" xfId="0" applyNumberFormat="1" applyFont="1" applyFill="1" applyBorder="1"/>
    <xf numFmtId="164" fontId="27" fillId="2" borderId="11" xfId="0" applyNumberFormat="1" applyFont="1" applyFill="1" applyBorder="1" applyAlignment="1">
      <alignment horizontal="right" vertical="center"/>
    </xf>
    <xf numFmtId="164" fontId="27" fillId="5" borderId="11" xfId="0" applyNumberFormat="1" applyFont="1" applyFill="1" applyBorder="1" applyAlignment="1">
      <alignment horizontal="right" vertical="center"/>
    </xf>
    <xf numFmtId="164" fontId="27" fillId="4" borderId="11" xfId="0" applyNumberFormat="1" applyFont="1" applyFill="1" applyBorder="1"/>
    <xf numFmtId="164" fontId="28" fillId="4" borderId="11" xfId="0" applyNumberFormat="1" applyFont="1" applyFill="1" applyBorder="1" applyAlignment="1">
      <alignment horizontal="right" vertical="center"/>
    </xf>
    <xf numFmtId="164" fontId="27" fillId="9" borderId="11" xfId="0" applyNumberFormat="1" applyFont="1" applyFill="1" applyBorder="1" applyAlignment="1">
      <alignment horizontal="right" vertical="center"/>
    </xf>
    <xf numFmtId="164" fontId="27" fillId="12" borderId="11" xfId="0" applyNumberFormat="1" applyFont="1" applyFill="1" applyBorder="1"/>
    <xf numFmtId="164" fontId="29" fillId="7" borderId="11" xfId="0" applyNumberFormat="1" applyFont="1" applyFill="1" applyBorder="1" applyAlignment="1">
      <alignment horizontal="right"/>
    </xf>
    <xf numFmtId="164" fontId="27" fillId="9" borderId="11" xfId="0" applyNumberFormat="1" applyFont="1" applyFill="1" applyBorder="1" applyAlignment="1">
      <alignment vertical="center"/>
    </xf>
    <xf numFmtId="164" fontId="27" fillId="5" borderId="11" xfId="0" applyNumberFormat="1" applyFont="1" applyFill="1" applyBorder="1" applyAlignment="1">
      <alignment wrapText="1"/>
    </xf>
    <xf numFmtId="164" fontId="26" fillId="15" borderId="11" xfId="0" applyNumberFormat="1" applyFont="1" applyFill="1" applyBorder="1" applyAlignment="1">
      <alignment wrapText="1"/>
    </xf>
    <xf numFmtId="164" fontId="28" fillId="2" borderId="11" xfId="0" applyNumberFormat="1" applyFont="1" applyFill="1" applyBorder="1" applyAlignment="1">
      <alignment wrapText="1"/>
    </xf>
    <xf numFmtId="164" fontId="26" fillId="2" borderId="11" xfId="0" applyNumberFormat="1" applyFont="1" applyFill="1" applyBorder="1" applyAlignment="1">
      <alignment wrapText="1"/>
    </xf>
    <xf numFmtId="164" fontId="30" fillId="16" borderId="0" xfId="0" applyNumberFormat="1" applyFont="1" applyFill="1" applyAlignment="1">
      <alignment horizontal="center" vertical="center"/>
    </xf>
    <xf numFmtId="164" fontId="31" fillId="0" borderId="0" xfId="0" applyNumberFormat="1" applyFont="1" applyBorder="1"/>
    <xf numFmtId="164" fontId="31" fillId="0" borderId="11" xfId="0" applyNumberFormat="1" applyFont="1" applyBorder="1"/>
    <xf numFmtId="164" fontId="32" fillId="0" borderId="11" xfId="0" applyNumberFormat="1" applyFont="1" applyFill="1" applyBorder="1"/>
    <xf numFmtId="164" fontId="31" fillId="0" borderId="11" xfId="0" applyNumberFormat="1" applyFont="1" applyFill="1" applyBorder="1"/>
    <xf numFmtId="164" fontId="31" fillId="0" borderId="0" xfId="0" applyNumberFormat="1" applyFont="1"/>
    <xf numFmtId="164" fontId="31" fillId="0" borderId="11" xfId="0" applyNumberFormat="1" applyFont="1" applyFill="1" applyBorder="1" applyAlignment="1">
      <alignment horizontal="right" vertical="center"/>
    </xf>
    <xf numFmtId="164" fontId="32" fillId="13" borderId="11" xfId="0" applyNumberFormat="1" applyFont="1" applyFill="1" applyBorder="1"/>
    <xf numFmtId="164" fontId="34" fillId="5" borderId="11" xfId="0" applyNumberFormat="1" applyFont="1" applyFill="1" applyBorder="1" applyAlignment="1">
      <alignment horizontal="right"/>
    </xf>
    <xf numFmtId="164" fontId="34" fillId="14" borderId="11" xfId="0" applyNumberFormat="1" applyFont="1" applyFill="1" applyBorder="1" applyAlignment="1">
      <alignment horizontal="right"/>
    </xf>
    <xf numFmtId="164" fontId="31" fillId="14" borderId="11" xfId="0" applyNumberFormat="1" applyFont="1" applyFill="1" applyBorder="1"/>
    <xf numFmtId="164" fontId="31" fillId="0" borderId="11" xfId="0" applyNumberFormat="1" applyFont="1" applyFill="1" applyBorder="1" applyAlignment="1">
      <alignment wrapText="1"/>
    </xf>
    <xf numFmtId="164" fontId="33" fillId="0" borderId="11" xfId="0" applyNumberFormat="1" applyFont="1" applyFill="1" applyBorder="1" applyAlignment="1">
      <alignment wrapText="1"/>
    </xf>
    <xf numFmtId="164" fontId="5" fillId="14" borderId="2" xfId="0" applyNumberFormat="1" applyFont="1" applyFill="1" applyBorder="1"/>
    <xf numFmtId="164" fontId="29" fillId="5" borderId="2" xfId="0" applyNumberFormat="1" applyFont="1" applyFill="1" applyBorder="1"/>
    <xf numFmtId="164" fontId="29" fillId="5" borderId="11" xfId="0" applyNumberFormat="1" applyFont="1" applyFill="1" applyBorder="1"/>
    <xf numFmtId="165" fontId="1" fillId="0" borderId="0" xfId="0" applyNumberFormat="1" applyFont="1"/>
    <xf numFmtId="0" fontId="2" fillId="10" borderId="2" xfId="0" applyFont="1" applyFill="1" applyBorder="1" applyAlignment="1">
      <alignment horizontal="left"/>
    </xf>
    <xf numFmtId="0" fontId="1" fillId="10" borderId="2" xfId="0" applyFont="1" applyFill="1" applyBorder="1" applyAlignment="1">
      <alignment wrapText="1"/>
    </xf>
    <xf numFmtId="164" fontId="1" fillId="10" borderId="2" xfId="0" applyNumberFormat="1" applyFont="1" applyFill="1" applyBorder="1"/>
    <xf numFmtId="164" fontId="26" fillId="10" borderId="11" xfId="0" applyNumberFormat="1" applyFont="1" applyFill="1" applyBorder="1" applyAlignment="1">
      <alignment horizontal="right" vertical="center"/>
    </xf>
    <xf numFmtId="0" fontId="3" fillId="9" borderId="11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24" fillId="16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1" xfId="0" applyFont="1" applyFill="1" applyBorder="1" applyAlignment="1">
      <alignment horizontal="left"/>
    </xf>
    <xf numFmtId="0" fontId="3" fillId="9" borderId="16" xfId="0" applyFont="1" applyFill="1" applyBorder="1" applyAlignment="1">
      <alignment horizontal="left"/>
    </xf>
    <xf numFmtId="0" fontId="3" fillId="9" borderId="9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Obično_List1" xfId="1"/>
  </cellStyles>
  <dxfs count="0"/>
  <tableStyles count="0" defaultTableStyle="TableStyleMedium2" defaultPivotStyle="PivotStyleLight16"/>
  <colors>
    <mruColors>
      <color rgb="FFEF726F"/>
      <color rgb="FFCA3A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43"/>
  <sheetViews>
    <sheetView tabSelected="1" workbookViewId="0">
      <pane ySplit="3" topLeftCell="A134" activePane="bottomLeft" state="frozen"/>
      <selection pane="bottomLeft" activeCell="F143" sqref="F143"/>
    </sheetView>
  </sheetViews>
  <sheetFormatPr defaultColWidth="9.140625" defaultRowHeight="15" x14ac:dyDescent="0.25"/>
  <cols>
    <col min="1" max="1" width="9.140625" style="1"/>
    <col min="2" max="3" width="9.42578125" style="1" customWidth="1"/>
    <col min="4" max="4" width="57.42578125" style="1" customWidth="1"/>
    <col min="5" max="5" width="19.140625" style="2" customWidth="1"/>
    <col min="6" max="6" width="19.28515625" style="176" customWidth="1"/>
    <col min="7" max="7" width="10.5703125" style="1" bestFit="1" customWidth="1"/>
    <col min="8" max="8" width="16.28515625" style="1" customWidth="1"/>
    <col min="9" max="16384" width="9.140625" style="1"/>
  </cols>
  <sheetData>
    <row r="1" spans="2:8" x14ac:dyDescent="0.25">
      <c r="F1" s="172"/>
    </row>
    <row r="2" spans="2:8" ht="45" customHeight="1" x14ac:dyDescent="0.25">
      <c r="B2" s="205" t="s">
        <v>0</v>
      </c>
      <c r="C2" s="206"/>
      <c r="D2" s="206"/>
      <c r="E2" s="206"/>
      <c r="F2" s="206"/>
    </row>
    <row r="3" spans="2:8" ht="60" x14ac:dyDescent="0.25">
      <c r="B3" s="196" t="s">
        <v>1</v>
      </c>
      <c r="C3" s="197"/>
      <c r="D3" s="4" t="s">
        <v>2</v>
      </c>
      <c r="E3" s="5" t="s">
        <v>201</v>
      </c>
      <c r="F3" s="148" t="s">
        <v>204</v>
      </c>
    </row>
    <row r="4" spans="2:8" x14ac:dyDescent="0.25">
      <c r="B4" s="198">
        <v>1</v>
      </c>
      <c r="C4" s="199"/>
      <c r="D4" s="6">
        <v>2</v>
      </c>
      <c r="E4" s="7">
        <v>3</v>
      </c>
      <c r="F4" s="149">
        <v>5</v>
      </c>
    </row>
    <row r="5" spans="2:8" ht="30" customHeight="1" x14ac:dyDescent="0.25">
      <c r="B5" s="8"/>
      <c r="C5" s="9"/>
      <c r="D5" s="207" t="s">
        <v>3</v>
      </c>
      <c r="E5" s="208"/>
      <c r="F5" s="208"/>
    </row>
    <row r="6" spans="2:8" x14ac:dyDescent="0.25">
      <c r="B6" s="8"/>
      <c r="C6" s="9"/>
      <c r="D6" s="10" t="s">
        <v>4</v>
      </c>
      <c r="E6" s="11"/>
      <c r="F6" s="173"/>
    </row>
    <row r="7" spans="2:8" x14ac:dyDescent="0.25">
      <c r="B7" s="12">
        <v>410000</v>
      </c>
      <c r="C7" s="13"/>
      <c r="D7" s="13" t="s">
        <v>5</v>
      </c>
      <c r="E7" s="14">
        <f>E8+E10+E12+E15+E18</f>
        <v>296500</v>
      </c>
      <c r="F7" s="150">
        <f>F8+F10+F12+F15+F18</f>
        <v>278800</v>
      </c>
    </row>
    <row r="8" spans="2:8" x14ac:dyDescent="0.25">
      <c r="B8" s="15">
        <v>412100</v>
      </c>
      <c r="C8" s="16"/>
      <c r="D8" s="16" t="s">
        <v>6</v>
      </c>
      <c r="E8" s="17">
        <f>E9</f>
        <v>10000</v>
      </c>
      <c r="F8" s="151">
        <f>F9</f>
        <v>3000</v>
      </c>
    </row>
    <row r="9" spans="2:8" ht="30" x14ac:dyDescent="0.25">
      <c r="B9" s="18"/>
      <c r="C9" s="9"/>
      <c r="D9" s="19" t="s">
        <v>7</v>
      </c>
      <c r="E9" s="11">
        <v>10000</v>
      </c>
      <c r="F9" s="174">
        <v>3000</v>
      </c>
      <c r="G9" s="187"/>
      <c r="H9" s="187"/>
    </row>
    <row r="10" spans="2:8" s="20" customFormat="1" x14ac:dyDescent="0.25">
      <c r="B10" s="15">
        <v>412300</v>
      </c>
      <c r="C10" s="16"/>
      <c r="D10" s="16" t="s">
        <v>8</v>
      </c>
      <c r="E10" s="17">
        <f>E11</f>
        <v>4000</v>
      </c>
      <c r="F10" s="151">
        <f>F11</f>
        <v>3300</v>
      </c>
      <c r="H10" s="187"/>
    </row>
    <row r="11" spans="2:8" x14ac:dyDescent="0.25">
      <c r="B11" s="18"/>
      <c r="C11" s="9"/>
      <c r="D11" s="9" t="s">
        <v>9</v>
      </c>
      <c r="E11" s="11">
        <v>4000</v>
      </c>
      <c r="F11" s="174">
        <v>3300</v>
      </c>
      <c r="H11" s="187"/>
    </row>
    <row r="12" spans="2:8" s="20" customFormat="1" x14ac:dyDescent="0.25">
      <c r="B12" s="15">
        <v>412600</v>
      </c>
      <c r="C12" s="16"/>
      <c r="D12" s="16" t="s">
        <v>10</v>
      </c>
      <c r="E12" s="17">
        <f>E13+E14</f>
        <v>10000</v>
      </c>
      <c r="F12" s="151">
        <f>F13+F14</f>
        <v>3000</v>
      </c>
      <c r="H12" s="187"/>
    </row>
    <row r="13" spans="2:8" x14ac:dyDescent="0.25">
      <c r="B13" s="18"/>
      <c r="C13" s="9"/>
      <c r="D13" s="9" t="s">
        <v>11</v>
      </c>
      <c r="E13" s="11">
        <v>3000</v>
      </c>
      <c r="F13" s="174">
        <v>3000</v>
      </c>
      <c r="H13" s="187"/>
    </row>
    <row r="14" spans="2:8" x14ac:dyDescent="0.25">
      <c r="B14" s="18"/>
      <c r="C14" s="9"/>
      <c r="D14" s="9" t="s">
        <v>12</v>
      </c>
      <c r="E14" s="11">
        <v>7000</v>
      </c>
      <c r="F14" s="174">
        <v>0</v>
      </c>
      <c r="H14" s="187"/>
    </row>
    <row r="15" spans="2:8" s="20" customFormat="1" x14ac:dyDescent="0.25">
      <c r="B15" s="15">
        <v>412700</v>
      </c>
      <c r="C15" s="16"/>
      <c r="D15" s="16" t="s">
        <v>13</v>
      </c>
      <c r="E15" s="17">
        <f>E16+E17</f>
        <v>8000</v>
      </c>
      <c r="F15" s="151">
        <f>F16+F17</f>
        <v>14000</v>
      </c>
      <c r="H15" s="187"/>
    </row>
    <row r="16" spans="2:8" x14ac:dyDescent="0.25">
      <c r="B16" s="21"/>
      <c r="C16" s="22"/>
      <c r="D16" s="22" t="s">
        <v>14</v>
      </c>
      <c r="E16" s="23">
        <v>7000</v>
      </c>
      <c r="F16" s="174">
        <v>13500</v>
      </c>
      <c r="H16" s="187"/>
    </row>
    <row r="17" spans="2:8" x14ac:dyDescent="0.25">
      <c r="B17" s="21"/>
      <c r="C17" s="22"/>
      <c r="D17" s="22" t="s">
        <v>15</v>
      </c>
      <c r="E17" s="23">
        <v>1000</v>
      </c>
      <c r="F17" s="174">
        <v>500</v>
      </c>
      <c r="H17" s="187"/>
    </row>
    <row r="18" spans="2:8" s="20" customFormat="1" x14ac:dyDescent="0.25">
      <c r="B18" s="15">
        <v>412900</v>
      </c>
      <c r="C18" s="16"/>
      <c r="D18" s="16" t="s">
        <v>16</v>
      </c>
      <c r="E18" s="17">
        <f>E19+E20+E21+E22+E23+E24+E25</f>
        <v>264500</v>
      </c>
      <c r="F18" s="151">
        <f>F19+F20+F21+F22+F23+F24+F25</f>
        <v>255500</v>
      </c>
      <c r="H18" s="187"/>
    </row>
    <row r="19" spans="2:8" x14ac:dyDescent="0.25">
      <c r="B19" s="18"/>
      <c r="C19" s="9"/>
      <c r="D19" s="9" t="s">
        <v>17</v>
      </c>
      <c r="E19" s="11">
        <v>210000</v>
      </c>
      <c r="F19" s="174">
        <v>204000</v>
      </c>
      <c r="H19" s="187"/>
    </row>
    <row r="20" spans="2:8" x14ac:dyDescent="0.25">
      <c r="B20" s="18"/>
      <c r="C20" s="9"/>
      <c r="D20" s="9" t="s">
        <v>18</v>
      </c>
      <c r="E20" s="11">
        <v>19000</v>
      </c>
      <c r="F20" s="174">
        <v>22500</v>
      </c>
      <c r="G20" s="187"/>
      <c r="H20" s="187"/>
    </row>
    <row r="21" spans="2:8" x14ac:dyDescent="0.25">
      <c r="B21" s="8"/>
      <c r="C21" s="9"/>
      <c r="D21" s="22" t="s">
        <v>19</v>
      </c>
      <c r="E21" s="11">
        <v>18000</v>
      </c>
      <c r="F21" s="174">
        <v>19000</v>
      </c>
      <c r="H21" s="187"/>
    </row>
    <row r="22" spans="2:8" x14ac:dyDescent="0.25">
      <c r="B22" s="8"/>
      <c r="C22" s="9"/>
      <c r="D22" s="22" t="s">
        <v>20</v>
      </c>
      <c r="E22" s="11">
        <v>9000</v>
      </c>
      <c r="F22" s="174">
        <v>5500</v>
      </c>
      <c r="H22" s="187"/>
    </row>
    <row r="23" spans="2:8" x14ac:dyDescent="0.25">
      <c r="B23" s="8"/>
      <c r="C23" s="9"/>
      <c r="D23" s="22" t="s">
        <v>21</v>
      </c>
      <c r="E23" s="11">
        <v>3000</v>
      </c>
      <c r="F23" s="174">
        <v>0</v>
      </c>
      <c r="H23" s="187"/>
    </row>
    <row r="24" spans="2:8" ht="30" x14ac:dyDescent="0.25">
      <c r="B24" s="8"/>
      <c r="C24" s="9"/>
      <c r="D24" s="24" t="s">
        <v>22</v>
      </c>
      <c r="E24" s="11">
        <v>4500</v>
      </c>
      <c r="F24" s="174">
        <v>1500</v>
      </c>
      <c r="H24" s="187"/>
    </row>
    <row r="25" spans="2:8" x14ac:dyDescent="0.25">
      <c r="B25" s="25"/>
      <c r="C25" s="22"/>
      <c r="D25" s="24" t="s">
        <v>23</v>
      </c>
      <c r="E25" s="23">
        <v>1000</v>
      </c>
      <c r="F25" s="174">
        <v>3000</v>
      </c>
      <c r="H25" s="187"/>
    </row>
    <row r="26" spans="2:8" x14ac:dyDescent="0.25">
      <c r="B26" s="26">
        <v>510000</v>
      </c>
      <c r="C26" s="27"/>
      <c r="D26" s="27" t="s">
        <v>24</v>
      </c>
      <c r="E26" s="28">
        <f>E28</f>
        <v>20000</v>
      </c>
      <c r="F26" s="152">
        <f>F28</f>
        <v>0</v>
      </c>
      <c r="H26" s="187"/>
    </row>
    <row r="27" spans="2:8" x14ac:dyDescent="0.25">
      <c r="B27" s="8">
        <v>511300</v>
      </c>
      <c r="C27" s="9"/>
      <c r="D27" s="9" t="s">
        <v>25</v>
      </c>
      <c r="E27" s="11"/>
      <c r="F27" s="174"/>
      <c r="H27" s="187"/>
    </row>
    <row r="28" spans="2:8" x14ac:dyDescent="0.25">
      <c r="B28" s="8"/>
      <c r="C28" s="9"/>
      <c r="D28" s="9" t="s">
        <v>26</v>
      </c>
      <c r="E28" s="11">
        <v>20000</v>
      </c>
      <c r="F28" s="174">
        <v>0</v>
      </c>
      <c r="H28" s="187"/>
    </row>
    <row r="29" spans="2:8" ht="15.75" thickBot="1" x14ac:dyDescent="0.3">
      <c r="B29" s="200" t="s">
        <v>27</v>
      </c>
      <c r="C29" s="201"/>
      <c r="D29" s="201"/>
      <c r="E29" s="29">
        <f>E7+E26</f>
        <v>316500</v>
      </c>
      <c r="F29" s="157">
        <f>F26+F18+F15+F12+F10+F8</f>
        <v>278800</v>
      </c>
      <c r="H29" s="187"/>
    </row>
    <row r="30" spans="2:8" x14ac:dyDescent="0.25">
      <c r="B30" s="30"/>
      <c r="C30" s="30"/>
      <c r="D30" s="30"/>
      <c r="E30" s="3"/>
      <c r="F30" s="172"/>
      <c r="H30" s="187"/>
    </row>
    <row r="31" spans="2:8" x14ac:dyDescent="0.25">
      <c r="B31" s="30"/>
      <c r="C31" s="30"/>
      <c r="D31" s="30"/>
      <c r="E31" s="3"/>
      <c r="F31" s="172"/>
      <c r="H31" s="187"/>
    </row>
    <row r="32" spans="2:8" ht="31.5" customHeight="1" x14ac:dyDescent="0.25">
      <c r="B32" s="9"/>
      <c r="C32" s="9"/>
      <c r="D32" s="31" t="s">
        <v>28</v>
      </c>
      <c r="E32" s="32"/>
      <c r="F32" s="173"/>
      <c r="H32" s="187"/>
    </row>
    <row r="33" spans="2:8" x14ac:dyDescent="0.25">
      <c r="B33" s="9"/>
      <c r="C33" s="9"/>
      <c r="D33" s="31" t="s">
        <v>29</v>
      </c>
      <c r="E33" s="32"/>
      <c r="F33" s="173"/>
      <c r="H33" s="187"/>
    </row>
    <row r="34" spans="2:8" x14ac:dyDescent="0.25">
      <c r="B34" s="33">
        <v>410000</v>
      </c>
      <c r="C34" s="34"/>
      <c r="D34" s="35" t="s">
        <v>5</v>
      </c>
      <c r="E34" s="185">
        <f>E35+E45+E49+E66+E69+E70</f>
        <v>874601</v>
      </c>
      <c r="F34" s="186">
        <f>F35+F45+F49+F66+F69+F70+F83+F91</f>
        <v>1063101</v>
      </c>
      <c r="H34" s="187"/>
    </row>
    <row r="35" spans="2:8" ht="30" x14ac:dyDescent="0.25">
      <c r="B35" s="36">
        <v>412200</v>
      </c>
      <c r="C35" s="37"/>
      <c r="D35" s="38" t="s">
        <v>30</v>
      </c>
      <c r="E35" s="39">
        <f>E36+E37+E38+E39+E40+E41+E42+E43+E44</f>
        <v>90000</v>
      </c>
      <c r="F35" s="151">
        <f>F36+F37+F38+F39+F40+F41+F42+F43+F44</f>
        <v>108000</v>
      </c>
      <c r="H35" s="187"/>
    </row>
    <row r="36" spans="2:8" x14ac:dyDescent="0.25">
      <c r="B36" s="9"/>
      <c r="C36" s="9"/>
      <c r="D36" s="9" t="s">
        <v>31</v>
      </c>
      <c r="E36" s="32">
        <v>17000</v>
      </c>
      <c r="F36" s="173">
        <v>11000</v>
      </c>
      <c r="H36" s="187"/>
    </row>
    <row r="37" spans="2:8" x14ac:dyDescent="0.25">
      <c r="B37" s="9"/>
      <c r="C37" s="9"/>
      <c r="D37" s="40" t="s">
        <v>32</v>
      </c>
      <c r="E37" s="32">
        <v>8000</v>
      </c>
      <c r="F37" s="173">
        <v>14000</v>
      </c>
      <c r="H37" s="187"/>
    </row>
    <row r="38" spans="2:8" x14ac:dyDescent="0.25">
      <c r="B38" s="9"/>
      <c r="C38" s="9"/>
      <c r="D38" s="40" t="s">
        <v>33</v>
      </c>
      <c r="E38" s="32">
        <v>15000</v>
      </c>
      <c r="F38" s="173">
        <v>25000</v>
      </c>
      <c r="H38" s="187"/>
    </row>
    <row r="39" spans="2:8" x14ac:dyDescent="0.25">
      <c r="B39" s="9"/>
      <c r="C39" s="9"/>
      <c r="D39" s="40" t="s">
        <v>34</v>
      </c>
      <c r="E39" s="32">
        <v>3000</v>
      </c>
      <c r="F39" s="173">
        <v>0</v>
      </c>
      <c r="H39" s="187"/>
    </row>
    <row r="40" spans="2:8" x14ac:dyDescent="0.25">
      <c r="B40" s="9"/>
      <c r="C40" s="9"/>
      <c r="D40" s="40" t="s">
        <v>35</v>
      </c>
      <c r="E40" s="32">
        <v>14000</v>
      </c>
      <c r="F40" s="173">
        <v>14000</v>
      </c>
      <c r="H40" s="187"/>
    </row>
    <row r="41" spans="2:8" x14ac:dyDescent="0.25">
      <c r="B41" s="9"/>
      <c r="C41" s="9"/>
      <c r="D41" s="40" t="s">
        <v>36</v>
      </c>
      <c r="E41" s="32">
        <v>1000</v>
      </c>
      <c r="F41" s="173">
        <v>0</v>
      </c>
      <c r="H41" s="187"/>
    </row>
    <row r="42" spans="2:8" x14ac:dyDescent="0.25">
      <c r="B42" s="9"/>
      <c r="C42" s="9"/>
      <c r="D42" s="40" t="s">
        <v>37</v>
      </c>
      <c r="E42" s="32">
        <v>1000</v>
      </c>
      <c r="F42" s="173">
        <v>1000</v>
      </c>
      <c r="H42" s="187"/>
    </row>
    <row r="43" spans="2:8" x14ac:dyDescent="0.25">
      <c r="B43" s="9"/>
      <c r="C43" s="9"/>
      <c r="D43" s="40" t="s">
        <v>38</v>
      </c>
      <c r="E43" s="32">
        <v>23000</v>
      </c>
      <c r="F43" s="173">
        <v>32000</v>
      </c>
      <c r="H43" s="187"/>
    </row>
    <row r="44" spans="2:8" x14ac:dyDescent="0.25">
      <c r="B44" s="9"/>
      <c r="C44" s="9"/>
      <c r="D44" s="40" t="s">
        <v>39</v>
      </c>
      <c r="E44" s="32">
        <v>8000</v>
      </c>
      <c r="F44" s="173">
        <v>11000</v>
      </c>
      <c r="H44" s="187"/>
    </row>
    <row r="45" spans="2:8" x14ac:dyDescent="0.25">
      <c r="B45" s="36">
        <v>412300</v>
      </c>
      <c r="C45" s="37"/>
      <c r="D45" s="41" t="s">
        <v>40</v>
      </c>
      <c r="E45" s="39">
        <f>E46+E47+E48</f>
        <v>27633</v>
      </c>
      <c r="F45" s="151">
        <f>F46+F47+F48</f>
        <v>34633</v>
      </c>
      <c r="H45" s="187"/>
    </row>
    <row r="46" spans="2:8" x14ac:dyDescent="0.25">
      <c r="B46" s="9"/>
      <c r="C46" s="9"/>
      <c r="D46" s="42" t="s">
        <v>41</v>
      </c>
      <c r="E46" s="32">
        <v>4500</v>
      </c>
      <c r="F46" s="173">
        <v>5500</v>
      </c>
      <c r="H46" s="187"/>
    </row>
    <row r="47" spans="2:8" x14ac:dyDescent="0.25">
      <c r="B47" s="9"/>
      <c r="C47" s="9"/>
      <c r="D47" s="40" t="s">
        <v>42</v>
      </c>
      <c r="E47" s="32">
        <v>18633</v>
      </c>
      <c r="F47" s="173">
        <v>24633</v>
      </c>
      <c r="H47" s="187"/>
    </row>
    <row r="48" spans="2:8" x14ac:dyDescent="0.25">
      <c r="B48" s="9"/>
      <c r="C48" s="9"/>
      <c r="D48" s="9" t="s">
        <v>43</v>
      </c>
      <c r="E48" s="32">
        <v>4500</v>
      </c>
      <c r="F48" s="173">
        <v>4500</v>
      </c>
      <c r="H48" s="187"/>
    </row>
    <row r="49" spans="2:8" x14ac:dyDescent="0.25">
      <c r="B49" s="36">
        <v>412700</v>
      </c>
      <c r="C49" s="37"/>
      <c r="D49" s="37" t="s">
        <v>44</v>
      </c>
      <c r="E49" s="39">
        <f>E50+E51+E52+E53+E54+E55+E56+E57+E58+E59+E60+E61+E62+E63+E64+E65</f>
        <v>92468</v>
      </c>
      <c r="F49" s="151">
        <f>SUM(F50:F65)</f>
        <v>150968</v>
      </c>
      <c r="H49" s="187"/>
    </row>
    <row r="50" spans="2:8" x14ac:dyDescent="0.25">
      <c r="B50" s="9"/>
      <c r="C50" s="9"/>
      <c r="D50" s="40" t="s">
        <v>45</v>
      </c>
      <c r="E50" s="32">
        <v>1000</v>
      </c>
      <c r="F50" s="173">
        <v>0</v>
      </c>
      <c r="H50" s="187"/>
    </row>
    <row r="51" spans="2:8" x14ac:dyDescent="0.25">
      <c r="B51" s="9"/>
      <c r="C51" s="9"/>
      <c r="D51" s="40" t="s">
        <v>46</v>
      </c>
      <c r="E51" s="32">
        <v>2000</v>
      </c>
      <c r="F51" s="173">
        <v>0</v>
      </c>
      <c r="H51" s="187"/>
    </row>
    <row r="52" spans="2:8" x14ac:dyDescent="0.25">
      <c r="B52" s="9"/>
      <c r="C52" s="9"/>
      <c r="D52" s="42" t="s">
        <v>47</v>
      </c>
      <c r="E52" s="32">
        <v>3000</v>
      </c>
      <c r="F52" s="173">
        <v>3500</v>
      </c>
      <c r="H52" s="187"/>
    </row>
    <row r="53" spans="2:8" ht="30" x14ac:dyDescent="0.25">
      <c r="B53" s="9"/>
      <c r="C53" s="9"/>
      <c r="D53" s="40" t="s">
        <v>48</v>
      </c>
      <c r="E53" s="32">
        <v>5000</v>
      </c>
      <c r="F53" s="173">
        <v>9000</v>
      </c>
      <c r="H53" s="187"/>
    </row>
    <row r="54" spans="2:8" x14ac:dyDescent="0.25">
      <c r="B54" s="9"/>
      <c r="C54" s="9"/>
      <c r="D54" s="40" t="s">
        <v>49</v>
      </c>
      <c r="E54" s="32">
        <v>1000</v>
      </c>
      <c r="F54" s="173">
        <v>0</v>
      </c>
      <c r="H54" s="187"/>
    </row>
    <row r="55" spans="2:8" x14ac:dyDescent="0.25">
      <c r="B55" s="22"/>
      <c r="C55" s="22"/>
      <c r="D55" s="40" t="s">
        <v>50</v>
      </c>
      <c r="E55" s="184">
        <v>14000</v>
      </c>
      <c r="F55" s="173">
        <v>46000</v>
      </c>
      <c r="H55" s="187"/>
    </row>
    <row r="56" spans="2:8" ht="30" x14ac:dyDescent="0.25">
      <c r="B56" s="9"/>
      <c r="C56" s="9"/>
      <c r="D56" s="40" t="s">
        <v>51</v>
      </c>
      <c r="E56" s="32">
        <v>31500</v>
      </c>
      <c r="F56" s="173">
        <f>56500-5000</f>
        <v>51500</v>
      </c>
      <c r="H56" s="187"/>
    </row>
    <row r="57" spans="2:8" x14ac:dyDescent="0.25">
      <c r="B57" s="9"/>
      <c r="C57" s="9"/>
      <c r="D57" s="40" t="s">
        <v>52</v>
      </c>
      <c r="E57" s="32">
        <v>8000</v>
      </c>
      <c r="F57" s="173">
        <v>8000</v>
      </c>
      <c r="H57" s="187"/>
    </row>
    <row r="58" spans="2:8" x14ac:dyDescent="0.25">
      <c r="B58" s="9"/>
      <c r="C58" s="9"/>
      <c r="D58" s="40" t="s">
        <v>53</v>
      </c>
      <c r="E58" s="32">
        <v>8000</v>
      </c>
      <c r="F58" s="173">
        <v>5500</v>
      </c>
      <c r="H58" s="187"/>
    </row>
    <row r="59" spans="2:8" x14ac:dyDescent="0.25">
      <c r="B59" s="9"/>
      <c r="C59" s="9"/>
      <c r="D59" s="40" t="s">
        <v>54</v>
      </c>
      <c r="E59" s="32">
        <v>2000</v>
      </c>
      <c r="F59" s="173">
        <v>1000</v>
      </c>
      <c r="H59" s="187"/>
    </row>
    <row r="60" spans="2:8" x14ac:dyDescent="0.25">
      <c r="B60" s="9"/>
      <c r="C60" s="9"/>
      <c r="D60" s="40" t="s">
        <v>55</v>
      </c>
      <c r="E60" s="32">
        <v>500</v>
      </c>
      <c r="F60" s="173">
        <v>500</v>
      </c>
      <c r="H60" s="187"/>
    </row>
    <row r="61" spans="2:8" x14ac:dyDescent="0.25">
      <c r="B61" s="9"/>
      <c r="C61" s="9"/>
      <c r="D61" s="9" t="s">
        <v>56</v>
      </c>
      <c r="E61" s="32">
        <f>2000+1500</f>
        <v>3500</v>
      </c>
      <c r="F61" s="173">
        <v>7500</v>
      </c>
      <c r="H61" s="187"/>
    </row>
    <row r="62" spans="2:8" x14ac:dyDescent="0.25">
      <c r="B62" s="9"/>
      <c r="C62" s="9"/>
      <c r="D62" s="40" t="s">
        <v>57</v>
      </c>
      <c r="E62" s="32">
        <v>3000</v>
      </c>
      <c r="F62" s="173">
        <v>0</v>
      </c>
      <c r="H62" s="187"/>
    </row>
    <row r="63" spans="2:8" x14ac:dyDescent="0.25">
      <c r="B63" s="9"/>
      <c r="C63" s="9"/>
      <c r="D63" s="40" t="s">
        <v>58</v>
      </c>
      <c r="E63" s="32">
        <v>3000</v>
      </c>
      <c r="F63" s="173">
        <v>4000</v>
      </c>
      <c r="H63" s="187"/>
    </row>
    <row r="64" spans="2:8" x14ac:dyDescent="0.25">
      <c r="B64" s="22"/>
      <c r="C64" s="22"/>
      <c r="D64" s="42" t="s">
        <v>59</v>
      </c>
      <c r="E64" s="43">
        <v>4000</v>
      </c>
      <c r="F64" s="173">
        <v>1000</v>
      </c>
      <c r="H64" s="187"/>
    </row>
    <row r="65" spans="2:8" x14ac:dyDescent="0.25">
      <c r="B65" s="22"/>
      <c r="C65" s="22"/>
      <c r="D65" s="42" t="s">
        <v>15</v>
      </c>
      <c r="E65" s="43">
        <f>3000-32</f>
        <v>2968</v>
      </c>
      <c r="F65" s="173">
        <v>13468</v>
      </c>
      <c r="H65" s="187"/>
    </row>
    <row r="66" spans="2:8" x14ac:dyDescent="0.25">
      <c r="B66" s="36">
        <v>412900</v>
      </c>
      <c r="C66" s="37"/>
      <c r="D66" s="37" t="s">
        <v>16</v>
      </c>
      <c r="E66" s="39">
        <f>E67+E68</f>
        <v>3500</v>
      </c>
      <c r="F66" s="151">
        <f>F67+F68</f>
        <v>21500</v>
      </c>
      <c r="H66" s="187"/>
    </row>
    <row r="67" spans="2:8" x14ac:dyDescent="0.25">
      <c r="B67" s="9"/>
      <c r="C67" s="9"/>
      <c r="D67" s="9" t="s">
        <v>202</v>
      </c>
      <c r="E67" s="32">
        <v>0</v>
      </c>
      <c r="F67" s="173">
        <v>5000</v>
      </c>
      <c r="H67" s="187"/>
    </row>
    <row r="68" spans="2:8" x14ac:dyDescent="0.25">
      <c r="B68" s="9"/>
      <c r="C68" s="9"/>
      <c r="D68" s="9" t="s">
        <v>60</v>
      </c>
      <c r="E68" s="32">
        <f>5000-1500</f>
        <v>3500</v>
      </c>
      <c r="F68" s="173">
        <v>16500</v>
      </c>
      <c r="H68" s="187"/>
    </row>
    <row r="69" spans="2:8" x14ac:dyDescent="0.25">
      <c r="B69" s="44">
        <v>419000</v>
      </c>
      <c r="C69" s="45"/>
      <c r="D69" s="46" t="s">
        <v>61</v>
      </c>
      <c r="E69" s="47">
        <v>10000</v>
      </c>
      <c r="F69" s="153">
        <v>10000</v>
      </c>
      <c r="H69" s="187"/>
    </row>
    <row r="70" spans="2:8" x14ac:dyDescent="0.25">
      <c r="B70" s="36">
        <v>416000</v>
      </c>
      <c r="C70" s="37"/>
      <c r="D70" s="48" t="s">
        <v>62</v>
      </c>
      <c r="E70" s="39">
        <f>SUM(E71:E79)</f>
        <v>651000</v>
      </c>
      <c r="F70" s="151">
        <f>F71+F72+F73+F74+F75+F76+F77+F78+F79</f>
        <v>719800</v>
      </c>
      <c r="H70" s="187"/>
    </row>
    <row r="71" spans="2:8" ht="60" x14ac:dyDescent="0.25">
      <c r="B71" s="9"/>
      <c r="C71" s="9"/>
      <c r="D71" s="49" t="s">
        <v>63</v>
      </c>
      <c r="E71" s="32">
        <v>360000</v>
      </c>
      <c r="F71" s="173">
        <v>360000</v>
      </c>
      <c r="H71" s="187"/>
    </row>
    <row r="72" spans="2:8" ht="30" x14ac:dyDescent="0.25">
      <c r="B72" s="9"/>
      <c r="C72" s="9"/>
      <c r="D72" s="49" t="s">
        <v>64</v>
      </c>
      <c r="E72" s="32">
        <v>180000</v>
      </c>
      <c r="F72" s="173">
        <v>197000</v>
      </c>
      <c r="H72" s="187"/>
    </row>
    <row r="73" spans="2:8" x14ac:dyDescent="0.25">
      <c r="B73" s="9"/>
      <c r="C73" s="9"/>
      <c r="D73" s="49" t="s">
        <v>65</v>
      </c>
      <c r="E73" s="32">
        <v>6000</v>
      </c>
      <c r="F73" s="173">
        <v>6000</v>
      </c>
      <c r="H73" s="187"/>
    </row>
    <row r="74" spans="2:8" x14ac:dyDescent="0.25">
      <c r="B74" s="9"/>
      <c r="C74" s="9"/>
      <c r="D74" s="49" t="s">
        <v>66</v>
      </c>
      <c r="E74" s="32">
        <v>30000</v>
      </c>
      <c r="F74" s="173">
        <v>45000</v>
      </c>
      <c r="H74" s="187"/>
    </row>
    <row r="75" spans="2:8" x14ac:dyDescent="0.25">
      <c r="B75" s="9"/>
      <c r="C75" s="9"/>
      <c r="D75" s="49" t="s">
        <v>67</v>
      </c>
      <c r="E75" s="32">
        <v>45000</v>
      </c>
      <c r="F75" s="173">
        <v>27000</v>
      </c>
      <c r="H75" s="187"/>
    </row>
    <row r="76" spans="2:8" x14ac:dyDescent="0.25">
      <c r="B76" s="9"/>
      <c r="C76" s="9"/>
      <c r="D76" s="49" t="s">
        <v>68</v>
      </c>
      <c r="E76" s="32">
        <v>26000</v>
      </c>
      <c r="F76" s="173">
        <v>70000</v>
      </c>
      <c r="H76" s="187"/>
    </row>
    <row r="77" spans="2:8" x14ac:dyDescent="0.25">
      <c r="B77" s="9"/>
      <c r="C77" s="9"/>
      <c r="D77" s="49" t="s">
        <v>69</v>
      </c>
      <c r="E77" s="32">
        <v>0</v>
      </c>
      <c r="F77" s="173">
        <v>5000</v>
      </c>
      <c r="H77" s="187"/>
    </row>
    <row r="78" spans="2:8" x14ac:dyDescent="0.25">
      <c r="B78" s="9"/>
      <c r="C78" s="9"/>
      <c r="D78" s="49" t="s">
        <v>70</v>
      </c>
      <c r="E78" s="32">
        <v>3000</v>
      </c>
      <c r="F78" s="173">
        <v>1000</v>
      </c>
      <c r="H78" s="187"/>
    </row>
    <row r="79" spans="2:8" ht="30" x14ac:dyDescent="0.25">
      <c r="B79" s="9"/>
      <c r="C79" s="9"/>
      <c r="D79" s="49" t="s">
        <v>71</v>
      </c>
      <c r="E79" s="32">
        <v>1000</v>
      </c>
      <c r="F79" s="173">
        <v>8800</v>
      </c>
      <c r="H79" s="187"/>
    </row>
    <row r="80" spans="2:8" x14ac:dyDescent="0.25">
      <c r="B80" s="50">
        <v>510000</v>
      </c>
      <c r="C80" s="51"/>
      <c r="D80" s="52" t="s">
        <v>72</v>
      </c>
      <c r="E80" s="53">
        <f>E81</f>
        <v>20000</v>
      </c>
      <c r="F80" s="154">
        <f>F81</f>
        <v>32000</v>
      </c>
      <c r="H80" s="187"/>
    </row>
    <row r="81" spans="2:8" ht="30" x14ac:dyDescent="0.25">
      <c r="B81" s="22">
        <v>511700</v>
      </c>
      <c r="C81" s="22"/>
      <c r="D81" s="49" t="s">
        <v>73</v>
      </c>
      <c r="E81" s="43">
        <v>20000</v>
      </c>
      <c r="F81" s="175">
        <v>32000</v>
      </c>
      <c r="H81" s="187"/>
    </row>
    <row r="82" spans="2:8" x14ac:dyDescent="0.25">
      <c r="B82" s="54"/>
      <c r="C82" s="54"/>
      <c r="D82" s="54" t="s">
        <v>74</v>
      </c>
      <c r="E82" s="55">
        <f>E83+E87</f>
        <v>185000</v>
      </c>
      <c r="F82" s="155">
        <f>F83+F87</f>
        <v>235500</v>
      </c>
      <c r="H82" s="187"/>
    </row>
    <row r="83" spans="2:8" x14ac:dyDescent="0.25">
      <c r="B83" s="37">
        <v>412000</v>
      </c>
      <c r="C83" s="37"/>
      <c r="D83" s="37" t="s">
        <v>75</v>
      </c>
      <c r="E83" s="39">
        <f>E84+E85+E86</f>
        <v>5000</v>
      </c>
      <c r="F83" s="151">
        <f>F84+F85+F86</f>
        <v>5500</v>
      </c>
      <c r="H83" s="187"/>
    </row>
    <row r="84" spans="2:8" x14ac:dyDescent="0.25">
      <c r="B84" s="56">
        <v>412600</v>
      </c>
      <c r="C84" s="57"/>
      <c r="D84" s="22" t="s">
        <v>10</v>
      </c>
      <c r="E84" s="43">
        <v>1000</v>
      </c>
      <c r="F84" s="175">
        <v>1000</v>
      </c>
      <c r="H84" s="187"/>
    </row>
    <row r="85" spans="2:8" x14ac:dyDescent="0.25">
      <c r="B85" s="58">
        <v>412700</v>
      </c>
      <c r="C85" s="57"/>
      <c r="D85" s="22" t="s">
        <v>76</v>
      </c>
      <c r="E85" s="43">
        <v>3000</v>
      </c>
      <c r="F85" s="175">
        <v>0</v>
      </c>
      <c r="H85" s="187"/>
    </row>
    <row r="86" spans="2:8" ht="30" x14ac:dyDescent="0.25">
      <c r="B86" s="58">
        <v>412900</v>
      </c>
      <c r="C86" s="57"/>
      <c r="D86" s="24" t="s">
        <v>77</v>
      </c>
      <c r="E86" s="43">
        <v>1000</v>
      </c>
      <c r="F86" s="175">
        <f>6500-2000</f>
        <v>4500</v>
      </c>
      <c r="H86" s="187"/>
    </row>
    <row r="87" spans="2:8" x14ac:dyDescent="0.25">
      <c r="B87" s="27">
        <v>510000</v>
      </c>
      <c r="C87" s="27"/>
      <c r="D87" s="59" t="s">
        <v>78</v>
      </c>
      <c r="E87" s="60">
        <f>E88+E89</f>
        <v>180000</v>
      </c>
      <c r="F87" s="156">
        <f>F88+F89</f>
        <v>230000</v>
      </c>
      <c r="H87" s="187"/>
    </row>
    <row r="88" spans="2:8" x14ac:dyDescent="0.25">
      <c r="B88" s="57"/>
      <c r="C88" s="57"/>
      <c r="D88" s="22" t="s">
        <v>79</v>
      </c>
      <c r="E88" s="43">
        <v>150000</v>
      </c>
      <c r="F88" s="175">
        <v>176000</v>
      </c>
      <c r="H88" s="187"/>
    </row>
    <row r="89" spans="2:8" x14ac:dyDescent="0.25">
      <c r="B89" s="9"/>
      <c r="C89" s="9"/>
      <c r="D89" s="9" t="s">
        <v>80</v>
      </c>
      <c r="E89" s="32">
        <v>30000</v>
      </c>
      <c r="F89" s="175">
        <v>54000</v>
      </c>
      <c r="H89" s="187"/>
    </row>
    <row r="90" spans="2:8" x14ac:dyDescent="0.25">
      <c r="B90" s="61"/>
      <c r="C90" s="61"/>
      <c r="D90" s="62" t="s">
        <v>81</v>
      </c>
      <c r="E90" s="55">
        <f>E91+E96</f>
        <v>22200</v>
      </c>
      <c r="F90" s="155">
        <f>F91+F96</f>
        <v>15700</v>
      </c>
      <c r="H90" s="187"/>
    </row>
    <row r="91" spans="2:8" x14ac:dyDescent="0.25">
      <c r="B91" s="37">
        <v>412000</v>
      </c>
      <c r="C91" s="37"/>
      <c r="D91" s="63" t="s">
        <v>75</v>
      </c>
      <c r="E91" s="39">
        <f>SUM(E92:E95)</f>
        <v>7200</v>
      </c>
      <c r="F91" s="151">
        <f>F92+F93+F94+F95</f>
        <v>12700</v>
      </c>
      <c r="H91" s="187"/>
    </row>
    <row r="92" spans="2:8" s="65" customFormat="1" x14ac:dyDescent="0.25">
      <c r="B92" s="58">
        <v>412400</v>
      </c>
      <c r="C92" s="57"/>
      <c r="D92" s="64" t="s">
        <v>82</v>
      </c>
      <c r="E92" s="43">
        <v>2200</v>
      </c>
      <c r="F92" s="175">
        <v>1200</v>
      </c>
      <c r="H92" s="187"/>
    </row>
    <row r="93" spans="2:8" x14ac:dyDescent="0.25">
      <c r="B93" s="56">
        <v>412600</v>
      </c>
      <c r="C93" s="22"/>
      <c r="D93" s="64" t="s">
        <v>10</v>
      </c>
      <c r="E93" s="43">
        <v>1000</v>
      </c>
      <c r="F93" s="175">
        <v>0</v>
      </c>
      <c r="H93" s="187"/>
    </row>
    <row r="94" spans="2:8" x14ac:dyDescent="0.25">
      <c r="B94" s="56">
        <v>412700</v>
      </c>
      <c r="C94" s="22"/>
      <c r="D94" s="64" t="s">
        <v>76</v>
      </c>
      <c r="E94" s="43">
        <v>3000</v>
      </c>
      <c r="F94" s="175">
        <v>0</v>
      </c>
      <c r="H94" s="187"/>
    </row>
    <row r="95" spans="2:8" ht="30" x14ac:dyDescent="0.25">
      <c r="B95" s="56">
        <v>412900</v>
      </c>
      <c r="C95" s="22"/>
      <c r="D95" s="66" t="s">
        <v>77</v>
      </c>
      <c r="E95" s="43">
        <v>1000</v>
      </c>
      <c r="F95" s="175">
        <v>11500</v>
      </c>
      <c r="H95" s="187"/>
    </row>
    <row r="96" spans="2:8" x14ac:dyDescent="0.25">
      <c r="B96" s="27">
        <v>510000</v>
      </c>
      <c r="C96" s="27"/>
      <c r="D96" s="67" t="s">
        <v>78</v>
      </c>
      <c r="E96" s="68">
        <f>E97</f>
        <v>15000</v>
      </c>
      <c r="F96" s="152">
        <f>F97</f>
        <v>3000</v>
      </c>
      <c r="H96" s="187"/>
    </row>
    <row r="97" spans="2:8" ht="30" x14ac:dyDescent="0.25">
      <c r="B97" s="9"/>
      <c r="C97" s="9"/>
      <c r="D97" s="19" t="s">
        <v>83</v>
      </c>
      <c r="E97" s="32">
        <v>15000</v>
      </c>
      <c r="F97" s="173">
        <v>3000</v>
      </c>
      <c r="H97" s="187"/>
    </row>
    <row r="98" spans="2:8" x14ac:dyDescent="0.25">
      <c r="B98" s="192" t="s">
        <v>27</v>
      </c>
      <c r="C98" s="193"/>
      <c r="D98" s="194"/>
      <c r="E98" s="69">
        <f>E90+E82+E80+E34</f>
        <v>1101801</v>
      </c>
      <c r="F98" s="157">
        <f>F96+F87+F80+F34</f>
        <v>1328101</v>
      </c>
      <c r="H98" s="187"/>
    </row>
    <row r="99" spans="2:8" x14ac:dyDescent="0.25">
      <c r="H99" s="187"/>
    </row>
    <row r="100" spans="2:8" ht="36" customHeight="1" x14ac:dyDescent="0.25">
      <c r="B100" s="9"/>
      <c r="C100" s="9"/>
      <c r="D100" s="70" t="s">
        <v>84</v>
      </c>
      <c r="E100" s="32"/>
      <c r="F100" s="173"/>
      <c r="H100" s="187"/>
    </row>
    <row r="101" spans="2:8" x14ac:dyDescent="0.25">
      <c r="B101" s="9"/>
      <c r="C101" s="9"/>
      <c r="D101" s="10" t="s">
        <v>85</v>
      </c>
      <c r="E101" s="32"/>
      <c r="F101" s="173"/>
      <c r="H101" s="187"/>
    </row>
    <row r="102" spans="2:8" x14ac:dyDescent="0.25">
      <c r="B102" s="71">
        <v>410000</v>
      </c>
      <c r="C102" s="13"/>
      <c r="D102" s="13" t="s">
        <v>5</v>
      </c>
      <c r="E102" s="72">
        <f>E103+E106</f>
        <v>1291664.1499999999</v>
      </c>
      <c r="F102" s="150">
        <f>F103+F106</f>
        <v>1414164</v>
      </c>
      <c r="H102" s="187"/>
    </row>
    <row r="103" spans="2:8" x14ac:dyDescent="0.25">
      <c r="B103" s="73">
        <v>411000</v>
      </c>
      <c r="C103" s="73"/>
      <c r="D103" s="73" t="s">
        <v>86</v>
      </c>
      <c r="E103" s="74">
        <f>E104+E105</f>
        <v>1012664.15</v>
      </c>
      <c r="F103" s="158">
        <f>F104+F105</f>
        <v>1012664</v>
      </c>
      <c r="H103" s="187"/>
    </row>
    <row r="104" spans="2:8" x14ac:dyDescent="0.25">
      <c r="B104" s="9"/>
      <c r="C104" s="9"/>
      <c r="D104" s="9" t="s">
        <v>87</v>
      </c>
      <c r="E104" s="32">
        <v>888387</v>
      </c>
      <c r="F104" s="173">
        <v>871803</v>
      </c>
      <c r="G104" s="187"/>
      <c r="H104" s="187"/>
    </row>
    <row r="105" spans="2:8" ht="33.75" customHeight="1" x14ac:dyDescent="0.25">
      <c r="B105" s="9"/>
      <c r="C105" s="9"/>
      <c r="D105" s="19" t="s">
        <v>88</v>
      </c>
      <c r="E105" s="32">
        <v>124277.15</v>
      </c>
      <c r="F105" s="173">
        <v>140861</v>
      </c>
      <c r="H105" s="187"/>
    </row>
    <row r="106" spans="2:8" x14ac:dyDescent="0.25">
      <c r="B106" s="75">
        <v>412000</v>
      </c>
      <c r="C106" s="76"/>
      <c r="D106" s="76" t="s">
        <v>75</v>
      </c>
      <c r="E106" s="77">
        <f>SUM(E107:E118)</f>
        <v>279000</v>
      </c>
      <c r="F106" s="159">
        <f>SUM(F107:F118)</f>
        <v>401500</v>
      </c>
      <c r="H106" s="187"/>
    </row>
    <row r="107" spans="2:8" s="65" customFormat="1" x14ac:dyDescent="0.25">
      <c r="B107" s="78">
        <v>412100</v>
      </c>
      <c r="C107" s="79"/>
      <c r="D107" s="66" t="s">
        <v>89</v>
      </c>
      <c r="E107" s="80">
        <v>175000</v>
      </c>
      <c r="F107" s="177">
        <v>193750</v>
      </c>
      <c r="H107" s="187"/>
    </row>
    <row r="108" spans="2:8" x14ac:dyDescent="0.25">
      <c r="B108" s="81">
        <v>412300</v>
      </c>
      <c r="C108" s="9"/>
      <c r="D108" s="9" t="s">
        <v>90</v>
      </c>
      <c r="E108" s="43">
        <v>800</v>
      </c>
      <c r="F108" s="177">
        <v>800</v>
      </c>
      <c r="H108" s="187"/>
    </row>
    <row r="109" spans="2:8" x14ac:dyDescent="0.25">
      <c r="B109" s="78">
        <v>412700</v>
      </c>
      <c r="C109" s="22"/>
      <c r="D109" s="22" t="s">
        <v>91</v>
      </c>
      <c r="E109" s="43">
        <v>4000</v>
      </c>
      <c r="F109" s="177">
        <v>5000</v>
      </c>
      <c r="H109" s="187"/>
    </row>
    <row r="110" spans="2:8" x14ac:dyDescent="0.25">
      <c r="B110" s="81">
        <v>412500</v>
      </c>
      <c r="C110" s="9"/>
      <c r="D110" s="9" t="s">
        <v>92</v>
      </c>
      <c r="E110" s="105">
        <v>2000</v>
      </c>
      <c r="F110" s="177">
        <v>7000</v>
      </c>
      <c r="H110" s="187"/>
    </row>
    <row r="111" spans="2:8" x14ac:dyDescent="0.25">
      <c r="B111" s="81">
        <v>412600</v>
      </c>
      <c r="C111" s="9"/>
      <c r="D111" s="9" t="s">
        <v>93</v>
      </c>
      <c r="E111" s="43">
        <v>25000</v>
      </c>
      <c r="F111" s="177">
        <f>24000+5000</f>
        <v>29000</v>
      </c>
      <c r="H111" s="187"/>
    </row>
    <row r="112" spans="2:8" ht="30" x14ac:dyDescent="0.25">
      <c r="B112" s="81">
        <v>412700</v>
      </c>
      <c r="C112" s="9"/>
      <c r="D112" s="19" t="s">
        <v>94</v>
      </c>
      <c r="E112" s="43">
        <v>7000</v>
      </c>
      <c r="F112" s="177">
        <v>9000</v>
      </c>
      <c r="H112" s="187"/>
    </row>
    <row r="113" spans="2:9" x14ac:dyDescent="0.25">
      <c r="B113" s="81">
        <v>412900</v>
      </c>
      <c r="C113" s="9"/>
      <c r="D113" s="9" t="s">
        <v>95</v>
      </c>
      <c r="E113" s="43">
        <v>32000</v>
      </c>
      <c r="F113" s="177">
        <v>53250</v>
      </c>
      <c r="H113" s="187"/>
    </row>
    <row r="114" spans="2:9" x14ac:dyDescent="0.25">
      <c r="B114" s="81"/>
      <c r="C114" s="9"/>
      <c r="D114" s="9" t="s">
        <v>96</v>
      </c>
      <c r="E114" s="43">
        <v>4000</v>
      </c>
      <c r="F114" s="177">
        <v>1000</v>
      </c>
      <c r="H114" s="187"/>
    </row>
    <row r="115" spans="2:9" x14ac:dyDescent="0.25">
      <c r="B115" s="81"/>
      <c r="C115" s="9"/>
      <c r="D115" s="9" t="s">
        <v>97</v>
      </c>
      <c r="E115" s="43">
        <v>0</v>
      </c>
      <c r="F115" s="177">
        <v>0</v>
      </c>
      <c r="H115" s="187"/>
    </row>
    <row r="116" spans="2:9" x14ac:dyDescent="0.25">
      <c r="B116" s="81"/>
      <c r="C116" s="9"/>
      <c r="D116" s="9" t="s">
        <v>98</v>
      </c>
      <c r="E116" s="43">
        <v>28000</v>
      </c>
      <c r="F116" s="177">
        <v>88000</v>
      </c>
      <c r="H116" s="187"/>
    </row>
    <row r="117" spans="2:9" ht="30" x14ac:dyDescent="0.25">
      <c r="B117" s="81"/>
      <c r="C117" s="9"/>
      <c r="D117" s="19" t="s">
        <v>99</v>
      </c>
      <c r="E117" s="43">
        <v>0</v>
      </c>
      <c r="F117" s="177">
        <v>0</v>
      </c>
      <c r="H117" s="187"/>
    </row>
    <row r="118" spans="2:9" x14ac:dyDescent="0.25">
      <c r="B118" s="81"/>
      <c r="C118" s="9"/>
      <c r="D118" s="19" t="s">
        <v>100</v>
      </c>
      <c r="E118" s="43">
        <v>1200</v>
      </c>
      <c r="F118" s="177">
        <v>14700</v>
      </c>
      <c r="H118" s="187"/>
    </row>
    <row r="119" spans="2:9" x14ac:dyDescent="0.25">
      <c r="B119" s="188">
        <v>480000</v>
      </c>
      <c r="C119" s="51"/>
      <c r="D119" s="189" t="s">
        <v>203</v>
      </c>
      <c r="E119" s="190"/>
      <c r="F119" s="191">
        <f>F120</f>
        <v>1500</v>
      </c>
      <c r="H119" s="187"/>
    </row>
    <row r="120" spans="2:9" x14ac:dyDescent="0.25">
      <c r="B120" s="81"/>
      <c r="C120" s="9"/>
      <c r="D120" s="19" t="s">
        <v>203</v>
      </c>
      <c r="E120" s="43">
        <v>0</v>
      </c>
      <c r="F120" s="177">
        <v>1500</v>
      </c>
      <c r="H120" s="187"/>
    </row>
    <row r="121" spans="2:9" x14ac:dyDescent="0.25">
      <c r="B121" s="71">
        <v>510000</v>
      </c>
      <c r="C121" s="71"/>
      <c r="D121" s="71" t="s">
        <v>72</v>
      </c>
      <c r="E121" s="82">
        <f>E122+E129</f>
        <v>150500</v>
      </c>
      <c r="F121" s="160">
        <f>F122+F129</f>
        <v>199500</v>
      </c>
      <c r="H121" s="187"/>
    </row>
    <row r="122" spans="2:9" x14ac:dyDescent="0.25">
      <c r="B122" s="83"/>
      <c r="C122" s="83"/>
      <c r="D122" s="84" t="s">
        <v>101</v>
      </c>
      <c r="E122" s="85">
        <f>E123+E124+E125+E126+E127+E128</f>
        <v>138500</v>
      </c>
      <c r="F122" s="161">
        <f>F123+F124+F125+F126+F127+F128</f>
        <v>184500</v>
      </c>
      <c r="H122" s="187"/>
    </row>
    <row r="123" spans="2:9" x14ac:dyDescent="0.25">
      <c r="B123" s="9"/>
      <c r="C123" s="9"/>
      <c r="D123" s="9" t="s">
        <v>102</v>
      </c>
      <c r="E123" s="32">
        <v>8000</v>
      </c>
      <c r="F123" s="173">
        <v>14000</v>
      </c>
      <c r="H123" s="187"/>
      <c r="I123" s="2"/>
    </row>
    <row r="124" spans="2:9" x14ac:dyDescent="0.25">
      <c r="B124" s="9"/>
      <c r="C124" s="9"/>
      <c r="D124" s="9" t="s">
        <v>103</v>
      </c>
      <c r="E124" s="32">
        <v>30000</v>
      </c>
      <c r="F124" s="173">
        <v>40000</v>
      </c>
      <c r="H124" s="187"/>
      <c r="I124" s="2"/>
    </row>
    <row r="125" spans="2:9" x14ac:dyDescent="0.25">
      <c r="B125" s="9"/>
      <c r="C125" s="9"/>
      <c r="D125" s="9" t="s">
        <v>104</v>
      </c>
      <c r="E125" s="32">
        <v>38000</v>
      </c>
      <c r="F125" s="173">
        <v>59000</v>
      </c>
      <c r="H125" s="187"/>
    </row>
    <row r="126" spans="2:9" x14ac:dyDescent="0.25">
      <c r="B126" s="22"/>
      <c r="C126" s="22"/>
      <c r="D126" s="22" t="s">
        <v>105</v>
      </c>
      <c r="E126" s="43">
        <v>44000</v>
      </c>
      <c r="F126" s="173">
        <v>35000</v>
      </c>
      <c r="H126" s="187"/>
    </row>
    <row r="127" spans="2:9" x14ac:dyDescent="0.25">
      <c r="B127" s="22"/>
      <c r="C127" s="22"/>
      <c r="D127" s="22" t="s">
        <v>106</v>
      </c>
      <c r="E127" s="43">
        <v>14000</v>
      </c>
      <c r="F127" s="173">
        <v>10000</v>
      </c>
      <c r="H127" s="187"/>
    </row>
    <row r="128" spans="2:9" x14ac:dyDescent="0.25">
      <c r="B128" s="22"/>
      <c r="C128" s="22"/>
      <c r="D128" s="22" t="s">
        <v>107</v>
      </c>
      <c r="E128" s="43">
        <v>4500</v>
      </c>
      <c r="F128" s="173">
        <v>26500</v>
      </c>
      <c r="H128" s="187"/>
    </row>
    <row r="129" spans="2:8" ht="30" x14ac:dyDescent="0.25">
      <c r="B129" s="86"/>
      <c r="C129" s="86"/>
      <c r="D129" s="87" t="s">
        <v>108</v>
      </c>
      <c r="E129" s="88">
        <f>E130</f>
        <v>12000</v>
      </c>
      <c r="F129" s="162">
        <f>F130</f>
        <v>15000</v>
      </c>
      <c r="H129" s="187"/>
    </row>
    <row r="130" spans="2:8" x14ac:dyDescent="0.25">
      <c r="B130" s="9"/>
      <c r="C130" s="9"/>
      <c r="D130" s="9" t="s">
        <v>109</v>
      </c>
      <c r="E130" s="32">
        <v>12000</v>
      </c>
      <c r="F130" s="173">
        <v>15000</v>
      </c>
      <c r="H130" s="187"/>
    </row>
    <row r="131" spans="2:8" x14ac:dyDescent="0.25">
      <c r="B131" s="202" t="s">
        <v>27</v>
      </c>
      <c r="C131" s="203"/>
      <c r="D131" s="204"/>
      <c r="E131" s="89">
        <f>E121+E102</f>
        <v>1442164.15</v>
      </c>
      <c r="F131" s="163">
        <f>F121+F102+F119</f>
        <v>1615164</v>
      </c>
      <c r="H131" s="187"/>
    </row>
    <row r="132" spans="2:8" x14ac:dyDescent="0.25">
      <c r="B132" s="30"/>
      <c r="C132" s="30"/>
      <c r="D132" s="30"/>
      <c r="E132" s="3"/>
      <c r="F132" s="172"/>
      <c r="H132" s="187"/>
    </row>
    <row r="133" spans="2:8" x14ac:dyDescent="0.25">
      <c r="B133" s="9"/>
      <c r="C133" s="9"/>
      <c r="D133" s="70" t="s">
        <v>110</v>
      </c>
      <c r="E133" s="32"/>
      <c r="F133" s="173"/>
      <c r="H133" s="187"/>
    </row>
    <row r="134" spans="2:8" x14ac:dyDescent="0.25">
      <c r="B134" s="9"/>
      <c r="C134" s="9"/>
      <c r="D134" s="10" t="s">
        <v>111</v>
      </c>
      <c r="E134" s="32"/>
      <c r="F134" s="173"/>
      <c r="H134" s="187"/>
    </row>
    <row r="135" spans="2:8" x14ac:dyDescent="0.25">
      <c r="B135" s="90">
        <v>410000</v>
      </c>
      <c r="C135" s="13"/>
      <c r="D135" s="13" t="s">
        <v>5</v>
      </c>
      <c r="E135" s="72">
        <f>E136+E140</f>
        <v>71700</v>
      </c>
      <c r="F135" s="150">
        <f>F136+F140</f>
        <v>110700</v>
      </c>
      <c r="H135" s="187"/>
    </row>
    <row r="136" spans="2:8" x14ac:dyDescent="0.25">
      <c r="B136" s="91">
        <v>412900</v>
      </c>
      <c r="C136" s="92"/>
      <c r="D136" s="92" t="s">
        <v>16</v>
      </c>
      <c r="E136" s="93">
        <f>E137+E138+E139</f>
        <v>42700</v>
      </c>
      <c r="F136" s="164">
        <f>F137+F138+F139</f>
        <v>71200</v>
      </c>
      <c r="H136" s="187"/>
    </row>
    <row r="137" spans="2:8" x14ac:dyDescent="0.25">
      <c r="B137" s="9"/>
      <c r="C137" s="9"/>
      <c r="D137" s="9" t="s">
        <v>112</v>
      </c>
      <c r="E137" s="32">
        <v>8500</v>
      </c>
      <c r="F137" s="173">
        <v>11600</v>
      </c>
      <c r="H137" s="187"/>
    </row>
    <row r="138" spans="2:8" x14ac:dyDescent="0.25">
      <c r="B138" s="9"/>
      <c r="C138" s="9"/>
      <c r="D138" s="9" t="s">
        <v>113</v>
      </c>
      <c r="E138" s="32">
        <v>10200</v>
      </c>
      <c r="F138" s="173">
        <v>7100</v>
      </c>
      <c r="H138" s="187"/>
    </row>
    <row r="139" spans="2:8" x14ac:dyDescent="0.25">
      <c r="B139" s="9"/>
      <c r="C139" s="9"/>
      <c r="D139" s="9" t="s">
        <v>114</v>
      </c>
      <c r="E139" s="32">
        <v>24000</v>
      </c>
      <c r="F139" s="173">
        <v>52500</v>
      </c>
      <c r="H139" s="187"/>
    </row>
    <row r="140" spans="2:8" x14ac:dyDescent="0.25">
      <c r="B140" s="91">
        <v>415200</v>
      </c>
      <c r="C140" s="92"/>
      <c r="D140" s="92" t="s">
        <v>115</v>
      </c>
      <c r="E140" s="93">
        <f>E141</f>
        <v>29000</v>
      </c>
      <c r="F140" s="164">
        <f>F141</f>
        <v>39500</v>
      </c>
      <c r="H140" s="187"/>
    </row>
    <row r="141" spans="2:8" x14ac:dyDescent="0.25">
      <c r="B141" s="9"/>
      <c r="C141" s="9"/>
      <c r="D141" s="9" t="s">
        <v>116</v>
      </c>
      <c r="E141" s="32">
        <v>29000</v>
      </c>
      <c r="F141" s="173">
        <v>39500</v>
      </c>
      <c r="H141" s="187"/>
    </row>
    <row r="142" spans="2:8" x14ac:dyDescent="0.25">
      <c r="B142" s="94" t="s">
        <v>117</v>
      </c>
      <c r="C142" s="94"/>
      <c r="D142" s="94" t="s">
        <v>118</v>
      </c>
      <c r="E142" s="95">
        <v>100000</v>
      </c>
      <c r="F142" s="178">
        <f>E142</f>
        <v>100000</v>
      </c>
      <c r="H142" s="187"/>
    </row>
    <row r="143" spans="2:8" x14ac:dyDescent="0.25">
      <c r="B143" s="202" t="s">
        <v>27</v>
      </c>
      <c r="C143" s="203"/>
      <c r="D143" s="204"/>
      <c r="E143" s="69">
        <f>E142+E135</f>
        <v>171700</v>
      </c>
      <c r="F143" s="157">
        <f>F136+F140</f>
        <v>110700</v>
      </c>
      <c r="H143" s="187"/>
    </row>
    <row r="144" spans="2:8" x14ac:dyDescent="0.25">
      <c r="B144" s="30"/>
      <c r="C144" s="30"/>
      <c r="D144" s="30"/>
      <c r="E144" s="3"/>
      <c r="F144" s="172"/>
      <c r="H144" s="187"/>
    </row>
    <row r="145" spans="2:8" x14ac:dyDescent="0.25">
      <c r="B145" s="30"/>
      <c r="C145" s="30"/>
      <c r="D145" s="30"/>
      <c r="E145" s="3"/>
      <c r="F145" s="172"/>
      <c r="H145" s="187"/>
    </row>
    <row r="146" spans="2:8" ht="44.25" customHeight="1" x14ac:dyDescent="0.25">
      <c r="B146" s="9"/>
      <c r="C146" s="9"/>
      <c r="D146" s="31" t="s">
        <v>119</v>
      </c>
      <c r="E146" s="32"/>
      <c r="F146" s="173"/>
      <c r="H146" s="187"/>
    </row>
    <row r="147" spans="2:8" x14ac:dyDescent="0.25">
      <c r="B147" s="9"/>
      <c r="C147" s="9"/>
      <c r="D147" s="31" t="s">
        <v>120</v>
      </c>
      <c r="E147" s="32"/>
      <c r="F147" s="173"/>
      <c r="H147" s="187"/>
    </row>
    <row r="148" spans="2:8" x14ac:dyDescent="0.25">
      <c r="B148" s="33">
        <v>410000</v>
      </c>
      <c r="C148" s="33"/>
      <c r="D148" s="33" t="s">
        <v>121</v>
      </c>
      <c r="E148" s="96"/>
      <c r="F148" s="179"/>
      <c r="H148" s="187"/>
    </row>
    <row r="149" spans="2:8" x14ac:dyDescent="0.25">
      <c r="B149" s="97">
        <v>412000</v>
      </c>
      <c r="C149" s="98"/>
      <c r="D149" s="98" t="s">
        <v>75</v>
      </c>
      <c r="E149" s="99">
        <f>E150+E151</f>
        <v>56000</v>
      </c>
      <c r="F149" s="165">
        <f>F150+F151</f>
        <v>61000</v>
      </c>
      <c r="H149" s="187"/>
    </row>
    <row r="150" spans="2:8" ht="45" x14ac:dyDescent="0.25">
      <c r="B150" s="100"/>
      <c r="C150" s="101"/>
      <c r="D150" s="102" t="s">
        <v>122</v>
      </c>
      <c r="E150" s="103">
        <v>35000</v>
      </c>
      <c r="F150" s="180">
        <v>35000</v>
      </c>
      <c r="H150" s="187"/>
    </row>
    <row r="151" spans="2:8" ht="30" x14ac:dyDescent="0.25">
      <c r="B151" s="100"/>
      <c r="C151" s="101"/>
      <c r="D151" s="102" t="s">
        <v>123</v>
      </c>
      <c r="E151" s="103">
        <v>21000</v>
      </c>
      <c r="F151" s="180">
        <v>26000</v>
      </c>
      <c r="H151" s="187"/>
    </row>
    <row r="152" spans="2:8" x14ac:dyDescent="0.25">
      <c r="B152" s="36">
        <v>414000</v>
      </c>
      <c r="C152" s="37"/>
      <c r="D152" s="37" t="s">
        <v>124</v>
      </c>
      <c r="E152" s="39">
        <f>E153+E154</f>
        <v>360000</v>
      </c>
      <c r="F152" s="151">
        <f>F153+F154</f>
        <v>450000</v>
      </c>
      <c r="H152" s="187"/>
    </row>
    <row r="153" spans="2:8" x14ac:dyDescent="0.25">
      <c r="B153" s="104"/>
      <c r="C153" s="104"/>
      <c r="D153" s="104" t="s">
        <v>125</v>
      </c>
      <c r="E153" s="105">
        <v>200000</v>
      </c>
      <c r="F153" s="181">
        <v>178200</v>
      </c>
      <c r="H153" s="187"/>
    </row>
    <row r="154" spans="2:8" x14ac:dyDescent="0.25">
      <c r="B154" s="104"/>
      <c r="C154" s="104"/>
      <c r="D154" s="104" t="s">
        <v>126</v>
      </c>
      <c r="E154" s="105">
        <v>160000</v>
      </c>
      <c r="F154" s="181">
        <v>271800</v>
      </c>
      <c r="H154" s="187"/>
    </row>
    <row r="155" spans="2:8" x14ac:dyDescent="0.25">
      <c r="B155" s="36">
        <v>416000</v>
      </c>
      <c r="C155" s="37"/>
      <c r="D155" s="37" t="s">
        <v>127</v>
      </c>
      <c r="E155" s="39">
        <f>E156</f>
        <v>305366</v>
      </c>
      <c r="F155" s="151">
        <f>F156</f>
        <v>326366</v>
      </c>
      <c r="H155" s="187"/>
    </row>
    <row r="156" spans="2:8" x14ac:dyDescent="0.25">
      <c r="B156" s="104"/>
      <c r="C156" s="104"/>
      <c r="D156" s="104" t="s">
        <v>128</v>
      </c>
      <c r="E156" s="105">
        <f>310000-4634</f>
        <v>305366</v>
      </c>
      <c r="F156" s="181">
        <f>316366+8000+2000</f>
        <v>326366</v>
      </c>
      <c r="H156" s="187"/>
    </row>
    <row r="157" spans="2:8" x14ac:dyDescent="0.25">
      <c r="B157" s="36">
        <v>415000</v>
      </c>
      <c r="C157" s="37"/>
      <c r="D157" s="37" t="s">
        <v>115</v>
      </c>
      <c r="E157" s="39">
        <f>SUM(E158:E178)</f>
        <v>1693300</v>
      </c>
      <c r="F157" s="151">
        <f>SUM(F158:F178)</f>
        <v>1949300</v>
      </c>
      <c r="H157" s="187"/>
    </row>
    <row r="158" spans="2:8" x14ac:dyDescent="0.25">
      <c r="B158" s="106"/>
      <c r="C158" s="107"/>
      <c r="D158" s="104" t="s">
        <v>129</v>
      </c>
      <c r="E158" s="105">
        <v>400000</v>
      </c>
      <c r="F158" s="181">
        <v>400000</v>
      </c>
      <c r="H158" s="187"/>
    </row>
    <row r="159" spans="2:8" x14ac:dyDescent="0.25">
      <c r="B159" s="106"/>
      <c r="C159" s="107"/>
      <c r="D159" s="104" t="s">
        <v>130</v>
      </c>
      <c r="E159" s="105">
        <v>280000</v>
      </c>
      <c r="F159" s="181">
        <v>215000</v>
      </c>
      <c r="H159" s="187"/>
    </row>
    <row r="160" spans="2:8" x14ac:dyDescent="0.25">
      <c r="B160" s="108"/>
      <c r="C160" s="57"/>
      <c r="D160" s="22" t="s">
        <v>131</v>
      </c>
      <c r="E160" s="43">
        <v>145400</v>
      </c>
      <c r="F160" s="181">
        <v>157400</v>
      </c>
      <c r="H160" s="187"/>
    </row>
    <row r="161" spans="2:8" x14ac:dyDescent="0.25">
      <c r="B161" s="108"/>
      <c r="C161" s="57"/>
      <c r="D161" s="22" t="s">
        <v>132</v>
      </c>
      <c r="E161" s="43">
        <v>162900</v>
      </c>
      <c r="F161" s="181">
        <v>162900</v>
      </c>
      <c r="H161" s="187"/>
    </row>
    <row r="162" spans="2:8" x14ac:dyDescent="0.25">
      <c r="B162" s="9"/>
      <c r="C162" s="9"/>
      <c r="D162" s="9" t="s">
        <v>133</v>
      </c>
      <c r="E162" s="32">
        <v>35000</v>
      </c>
      <c r="F162" s="181">
        <v>35000</v>
      </c>
      <c r="H162" s="187"/>
    </row>
    <row r="163" spans="2:8" x14ac:dyDescent="0.25">
      <c r="B163" s="9"/>
      <c r="C163" s="9"/>
      <c r="D163" s="9" t="s">
        <v>134</v>
      </c>
      <c r="E163" s="32">
        <v>13000</v>
      </c>
      <c r="F163" s="181">
        <v>24000</v>
      </c>
      <c r="H163" s="187"/>
    </row>
    <row r="164" spans="2:8" x14ac:dyDescent="0.25">
      <c r="B164" s="9"/>
      <c r="C164" s="9"/>
      <c r="D164" s="9" t="s">
        <v>135</v>
      </c>
      <c r="E164" s="32">
        <v>20000</v>
      </c>
      <c r="F164" s="181">
        <v>20000</v>
      </c>
      <c r="H164" s="187"/>
    </row>
    <row r="165" spans="2:8" x14ac:dyDescent="0.25">
      <c r="B165" s="9"/>
      <c r="C165" s="9"/>
      <c r="D165" s="9" t="s">
        <v>136</v>
      </c>
      <c r="E165" s="32">
        <v>15000</v>
      </c>
      <c r="F165" s="181">
        <v>18000</v>
      </c>
      <c r="H165" s="187"/>
    </row>
    <row r="166" spans="2:8" x14ac:dyDescent="0.25">
      <c r="B166" s="9"/>
      <c r="C166" s="9"/>
      <c r="D166" s="9" t="s">
        <v>137</v>
      </c>
      <c r="E166" s="32">
        <v>60500</v>
      </c>
      <c r="F166" s="181">
        <v>140500</v>
      </c>
      <c r="H166" s="187"/>
    </row>
    <row r="167" spans="2:8" x14ac:dyDescent="0.25">
      <c r="B167" s="9"/>
      <c r="C167" s="9"/>
      <c r="D167" s="9" t="s">
        <v>138</v>
      </c>
      <c r="E167" s="32">
        <v>210000</v>
      </c>
      <c r="F167" s="181">
        <v>243000</v>
      </c>
      <c r="H167" s="187"/>
    </row>
    <row r="168" spans="2:8" x14ac:dyDescent="0.25">
      <c r="B168" s="9"/>
      <c r="C168" s="9"/>
      <c r="D168" s="9" t="s">
        <v>139</v>
      </c>
      <c r="E168" s="32">
        <v>45000</v>
      </c>
      <c r="F168" s="181">
        <v>45000</v>
      </c>
      <c r="H168" s="187"/>
    </row>
    <row r="169" spans="2:8" ht="30" x14ac:dyDescent="0.25">
      <c r="B169" s="104"/>
      <c r="C169" s="104"/>
      <c r="D169" s="109" t="s">
        <v>140</v>
      </c>
      <c r="E169" s="105">
        <v>40000</v>
      </c>
      <c r="F169" s="181">
        <v>79000</v>
      </c>
      <c r="H169" s="187"/>
    </row>
    <row r="170" spans="2:8" x14ac:dyDescent="0.25">
      <c r="B170" s="104"/>
      <c r="C170" s="104"/>
      <c r="D170" s="104" t="s">
        <v>141</v>
      </c>
      <c r="E170" s="105">
        <v>63000</v>
      </c>
      <c r="F170" s="181">
        <v>63000</v>
      </c>
      <c r="H170" s="187"/>
    </row>
    <row r="171" spans="2:8" x14ac:dyDescent="0.25">
      <c r="B171" s="104"/>
      <c r="C171" s="104"/>
      <c r="D171" s="104" t="s">
        <v>142</v>
      </c>
      <c r="E171" s="105">
        <v>47000</v>
      </c>
      <c r="F171" s="181">
        <v>47000</v>
      </c>
      <c r="H171" s="187"/>
    </row>
    <row r="172" spans="2:8" ht="30" x14ac:dyDescent="0.25">
      <c r="B172" s="104"/>
      <c r="C172" s="104"/>
      <c r="D172" s="109" t="s">
        <v>143</v>
      </c>
      <c r="E172" s="105">
        <v>27000</v>
      </c>
      <c r="F172" s="181">
        <v>27000</v>
      </c>
      <c r="H172" s="187"/>
    </row>
    <row r="173" spans="2:8" x14ac:dyDescent="0.25">
      <c r="B173" s="9"/>
      <c r="C173" s="9"/>
      <c r="D173" s="19" t="s">
        <v>144</v>
      </c>
      <c r="E173" s="32">
        <v>20000</v>
      </c>
      <c r="F173" s="181">
        <v>20000</v>
      </c>
      <c r="H173" s="187"/>
    </row>
    <row r="174" spans="2:8" x14ac:dyDescent="0.25">
      <c r="B174" s="9"/>
      <c r="C174" s="9"/>
      <c r="D174" s="19" t="s">
        <v>145</v>
      </c>
      <c r="E174" s="32">
        <v>25000</v>
      </c>
      <c r="F174" s="181">
        <v>1000</v>
      </c>
      <c r="H174" s="187"/>
    </row>
    <row r="175" spans="2:8" x14ac:dyDescent="0.25">
      <c r="B175" s="9"/>
      <c r="C175" s="9"/>
      <c r="D175" s="9" t="s">
        <v>146</v>
      </c>
      <c r="E175" s="32">
        <v>47000</v>
      </c>
      <c r="F175" s="181">
        <v>195000</v>
      </c>
      <c r="H175" s="187"/>
    </row>
    <row r="176" spans="2:8" x14ac:dyDescent="0.25">
      <c r="B176" s="9"/>
      <c r="C176" s="9"/>
      <c r="D176" s="9" t="s">
        <v>147</v>
      </c>
      <c r="E176" s="32">
        <v>30000</v>
      </c>
      <c r="F176" s="181">
        <v>0</v>
      </c>
      <c r="H176" s="187"/>
    </row>
    <row r="177" spans="2:8" x14ac:dyDescent="0.25">
      <c r="B177" s="9"/>
      <c r="C177" s="9"/>
      <c r="D177" s="9" t="s">
        <v>148</v>
      </c>
      <c r="E177" s="32">
        <v>5000</v>
      </c>
      <c r="F177" s="181">
        <v>5000</v>
      </c>
      <c r="H177" s="187"/>
    </row>
    <row r="178" spans="2:8" x14ac:dyDescent="0.25">
      <c r="B178" s="104"/>
      <c r="C178" s="104"/>
      <c r="D178" s="104" t="s">
        <v>149</v>
      </c>
      <c r="E178" s="105">
        <v>2500</v>
      </c>
      <c r="F178" s="181">
        <v>51500</v>
      </c>
      <c r="H178" s="187"/>
    </row>
    <row r="179" spans="2:8" x14ac:dyDescent="0.25">
      <c r="B179" s="209" t="s">
        <v>27</v>
      </c>
      <c r="C179" s="209"/>
      <c r="D179" s="209"/>
      <c r="E179" s="69">
        <f>E157+E155+E152+E149</f>
        <v>2414666</v>
      </c>
      <c r="F179" s="157">
        <f>F157+F155+F152+F149</f>
        <v>2786666</v>
      </c>
      <c r="H179" s="187"/>
    </row>
    <row r="180" spans="2:8" x14ac:dyDescent="0.25">
      <c r="B180" s="30"/>
      <c r="C180" s="30"/>
      <c r="D180" s="30"/>
      <c r="E180" s="3"/>
      <c r="F180" s="172"/>
      <c r="H180" s="187"/>
    </row>
    <row r="181" spans="2:8" x14ac:dyDescent="0.25">
      <c r="B181" s="30"/>
      <c r="C181" s="30"/>
      <c r="D181" s="30"/>
      <c r="E181" s="3"/>
      <c r="F181" s="172"/>
      <c r="H181" s="187"/>
    </row>
    <row r="182" spans="2:8" ht="36" customHeight="1" x14ac:dyDescent="0.25">
      <c r="B182" s="9"/>
      <c r="C182" s="9"/>
      <c r="D182" s="70" t="s">
        <v>150</v>
      </c>
      <c r="E182" s="32"/>
      <c r="F182" s="173"/>
      <c r="H182" s="187"/>
    </row>
    <row r="183" spans="2:8" x14ac:dyDescent="0.25">
      <c r="B183" s="9"/>
      <c r="C183" s="9"/>
      <c r="D183" s="10" t="s">
        <v>151</v>
      </c>
      <c r="E183" s="32"/>
      <c r="F183" s="173"/>
      <c r="H183" s="187"/>
    </row>
    <row r="184" spans="2:8" x14ac:dyDescent="0.25">
      <c r="B184" s="71">
        <v>410000</v>
      </c>
      <c r="C184" s="13"/>
      <c r="D184" s="110" t="s">
        <v>5</v>
      </c>
      <c r="E184" s="72">
        <f>E185</f>
        <v>79000</v>
      </c>
      <c r="F184" s="150">
        <f>F185</f>
        <v>151000</v>
      </c>
      <c r="H184" s="187"/>
    </row>
    <row r="185" spans="2:8" x14ac:dyDescent="0.25">
      <c r="B185" s="111">
        <v>412000</v>
      </c>
      <c r="C185" s="45"/>
      <c r="D185" s="112" t="s">
        <v>75</v>
      </c>
      <c r="E185" s="113">
        <f>SUM(E186:E193)</f>
        <v>79000</v>
      </c>
      <c r="F185" s="153">
        <f>F186+F187+F188+F189+F190+F191+F192+F193</f>
        <v>151000</v>
      </c>
      <c r="H185" s="187"/>
    </row>
    <row r="186" spans="2:8" x14ac:dyDescent="0.25">
      <c r="B186" s="114">
        <v>412700</v>
      </c>
      <c r="C186" s="9"/>
      <c r="D186" s="115" t="s">
        <v>152</v>
      </c>
      <c r="E186" s="32">
        <v>13000</v>
      </c>
      <c r="F186" s="173">
        <v>56000</v>
      </c>
      <c r="H186" s="187"/>
    </row>
    <row r="187" spans="2:8" x14ac:dyDescent="0.25">
      <c r="B187" s="116"/>
      <c r="C187" s="9"/>
      <c r="D187" s="115" t="s">
        <v>153</v>
      </c>
      <c r="E187" s="32">
        <v>9000</v>
      </c>
      <c r="F187" s="173">
        <v>11000</v>
      </c>
      <c r="H187" s="187"/>
    </row>
    <row r="188" spans="2:8" x14ac:dyDescent="0.25">
      <c r="B188" s="116"/>
      <c r="C188" s="9"/>
      <c r="D188" s="115" t="s">
        <v>154</v>
      </c>
      <c r="E188" s="32">
        <v>44000</v>
      </c>
      <c r="F188" s="173">
        <v>67000</v>
      </c>
      <c r="H188" s="187"/>
    </row>
    <row r="189" spans="2:8" x14ac:dyDescent="0.25">
      <c r="B189" s="116"/>
      <c r="C189" s="9"/>
      <c r="D189" s="49" t="s">
        <v>155</v>
      </c>
      <c r="E189" s="32">
        <v>0</v>
      </c>
      <c r="F189" s="173">
        <v>0</v>
      </c>
      <c r="H189" s="187"/>
    </row>
    <row r="190" spans="2:8" x14ac:dyDescent="0.25">
      <c r="B190" s="116"/>
      <c r="C190" s="9"/>
      <c r="D190" s="49" t="s">
        <v>156</v>
      </c>
      <c r="E190" s="32">
        <v>0</v>
      </c>
      <c r="F190" s="173">
        <v>0</v>
      </c>
      <c r="H190" s="187"/>
    </row>
    <row r="191" spans="2:8" x14ac:dyDescent="0.25">
      <c r="B191" s="116"/>
      <c r="C191" s="9"/>
      <c r="D191" s="49" t="s">
        <v>157</v>
      </c>
      <c r="E191" s="32">
        <v>5000</v>
      </c>
      <c r="F191" s="173">
        <v>4000</v>
      </c>
      <c r="H191" s="187"/>
    </row>
    <row r="192" spans="2:8" x14ac:dyDescent="0.25">
      <c r="B192" s="116"/>
      <c r="C192" s="9"/>
      <c r="D192" s="49" t="s">
        <v>158</v>
      </c>
      <c r="E192" s="32">
        <v>0</v>
      </c>
      <c r="F192" s="173">
        <v>0</v>
      </c>
      <c r="H192" s="187"/>
    </row>
    <row r="193" spans="2:8" x14ac:dyDescent="0.25">
      <c r="B193" s="116"/>
      <c r="C193" s="9"/>
      <c r="D193" s="115" t="s">
        <v>15</v>
      </c>
      <c r="E193" s="32">
        <v>8000</v>
      </c>
      <c r="F193" s="173">
        <v>13000</v>
      </c>
      <c r="H193" s="187"/>
    </row>
    <row r="194" spans="2:8" x14ac:dyDescent="0.25">
      <c r="B194" s="71">
        <v>510000</v>
      </c>
      <c r="C194" s="13"/>
      <c r="D194" s="117" t="s">
        <v>24</v>
      </c>
      <c r="E194" s="72">
        <f>E195</f>
        <v>0</v>
      </c>
      <c r="F194" s="150">
        <f>E194</f>
        <v>0</v>
      </c>
      <c r="H194" s="187"/>
    </row>
    <row r="195" spans="2:8" x14ac:dyDescent="0.25">
      <c r="B195" s="9"/>
      <c r="C195" s="9"/>
      <c r="D195" s="49" t="s">
        <v>159</v>
      </c>
      <c r="E195" s="32">
        <v>0</v>
      </c>
      <c r="F195" s="173">
        <v>0</v>
      </c>
      <c r="H195" s="187"/>
    </row>
    <row r="196" spans="2:8" ht="14.25" customHeight="1" x14ac:dyDescent="0.25">
      <c r="B196" s="192" t="s">
        <v>27</v>
      </c>
      <c r="C196" s="193"/>
      <c r="D196" s="194"/>
      <c r="E196" s="118">
        <f>E194+E185</f>
        <v>79000</v>
      </c>
      <c r="F196" s="166">
        <f>F185+F194</f>
        <v>151000</v>
      </c>
      <c r="H196" s="187"/>
    </row>
    <row r="197" spans="2:8" x14ac:dyDescent="0.25">
      <c r="B197" s="30"/>
      <c r="C197" s="30"/>
      <c r="D197" s="30"/>
      <c r="E197" s="3"/>
      <c r="F197" s="172"/>
      <c r="H197" s="187"/>
    </row>
    <row r="198" spans="2:8" x14ac:dyDescent="0.25">
      <c r="B198" s="30"/>
      <c r="C198" s="30"/>
      <c r="D198" s="30"/>
      <c r="E198" s="3"/>
      <c r="F198" s="172"/>
      <c r="H198" s="187"/>
    </row>
    <row r="199" spans="2:8" ht="43.5" customHeight="1" x14ac:dyDescent="0.25">
      <c r="B199" s="9"/>
      <c r="C199" s="9"/>
      <c r="D199" s="119" t="s">
        <v>160</v>
      </c>
      <c r="E199" s="32"/>
      <c r="F199" s="173"/>
      <c r="H199" s="187"/>
    </row>
    <row r="200" spans="2:8" x14ac:dyDescent="0.25">
      <c r="B200" s="9"/>
      <c r="C200" s="9"/>
      <c r="D200" s="120" t="s">
        <v>161</v>
      </c>
      <c r="E200" s="32"/>
      <c r="F200" s="173"/>
      <c r="H200" s="187"/>
    </row>
    <row r="201" spans="2:8" ht="19.5" customHeight="1" x14ac:dyDescent="0.25">
      <c r="B201" s="121">
        <v>410000</v>
      </c>
      <c r="C201" s="122"/>
      <c r="D201" s="123" t="s">
        <v>5</v>
      </c>
      <c r="E201" s="124">
        <f>E202+E210+E211+E221</f>
        <v>532866</v>
      </c>
      <c r="F201" s="167">
        <f>F202+F210+F211+F221</f>
        <v>1090866</v>
      </c>
      <c r="H201" s="187"/>
    </row>
    <row r="202" spans="2:8" ht="19.5" customHeight="1" x14ac:dyDescent="0.25">
      <c r="B202" s="125">
        <v>412500</v>
      </c>
      <c r="C202" s="126"/>
      <c r="D202" s="127" t="s">
        <v>162</v>
      </c>
      <c r="E202" s="128">
        <f>E204+E203+E205+E206+E207+E208+E209</f>
        <v>264066</v>
      </c>
      <c r="F202" s="168">
        <f>F203+F204+F205+F206+F207+F208+F209</f>
        <v>681066</v>
      </c>
      <c r="H202" s="187"/>
    </row>
    <row r="203" spans="2:8" x14ac:dyDescent="0.25">
      <c r="B203" s="129"/>
      <c r="C203" s="24"/>
      <c r="D203" s="49" t="s">
        <v>163</v>
      </c>
      <c r="E203" s="130">
        <v>12000</v>
      </c>
      <c r="F203" s="182">
        <v>12000</v>
      </c>
      <c r="H203" s="187"/>
    </row>
    <row r="204" spans="2:8" ht="30" x14ac:dyDescent="0.25">
      <c r="B204" s="131"/>
      <c r="C204" s="19"/>
      <c r="D204" s="49" t="s">
        <v>164</v>
      </c>
      <c r="E204" s="130">
        <v>40000</v>
      </c>
      <c r="F204" s="182">
        <v>65000</v>
      </c>
      <c r="H204" s="187"/>
    </row>
    <row r="205" spans="2:8" x14ac:dyDescent="0.25">
      <c r="B205" s="131"/>
      <c r="C205" s="19"/>
      <c r="D205" s="49" t="s">
        <v>165</v>
      </c>
      <c r="E205" s="130">
        <v>30000</v>
      </c>
      <c r="F205" s="182">
        <v>30000</v>
      </c>
      <c r="H205" s="187"/>
    </row>
    <row r="206" spans="2:8" x14ac:dyDescent="0.25">
      <c r="B206" s="131"/>
      <c r="C206" s="19"/>
      <c r="D206" s="49" t="s">
        <v>166</v>
      </c>
      <c r="E206" s="130">
        <v>15000</v>
      </c>
      <c r="F206" s="182">
        <v>15000</v>
      </c>
      <c r="H206" s="187"/>
    </row>
    <row r="207" spans="2:8" ht="30" x14ac:dyDescent="0.25">
      <c r="B207" s="132"/>
      <c r="C207" s="133"/>
      <c r="D207" s="134" t="s">
        <v>167</v>
      </c>
      <c r="E207" s="135">
        <v>20000</v>
      </c>
      <c r="F207" s="182">
        <v>0</v>
      </c>
      <c r="H207" s="187"/>
    </row>
    <row r="208" spans="2:8" x14ac:dyDescent="0.25">
      <c r="B208" s="131"/>
      <c r="C208" s="19"/>
      <c r="D208" s="136" t="s">
        <v>168</v>
      </c>
      <c r="E208" s="135">
        <f>114563+30000+703</f>
        <v>145266</v>
      </c>
      <c r="F208" s="182">
        <v>352266</v>
      </c>
      <c r="H208" s="187"/>
    </row>
    <row r="209" spans="2:8" x14ac:dyDescent="0.25">
      <c r="B209" s="131"/>
      <c r="C209" s="19"/>
      <c r="D209" s="136" t="s">
        <v>169</v>
      </c>
      <c r="E209" s="135">
        <v>1800</v>
      </c>
      <c r="F209" s="182">
        <v>206800</v>
      </c>
      <c r="H209" s="187"/>
    </row>
    <row r="210" spans="2:8" x14ac:dyDescent="0.25">
      <c r="B210" s="137">
        <v>412700</v>
      </c>
      <c r="C210" s="138"/>
      <c r="D210" s="139" t="s">
        <v>170</v>
      </c>
      <c r="E210" s="140">
        <v>14800</v>
      </c>
      <c r="F210" s="169">
        <f>14800-8000</f>
        <v>6800</v>
      </c>
      <c r="H210" s="187"/>
    </row>
    <row r="211" spans="2:8" x14ac:dyDescent="0.25">
      <c r="B211" s="137">
        <v>412800</v>
      </c>
      <c r="C211" s="138"/>
      <c r="D211" s="139" t="s">
        <v>171</v>
      </c>
      <c r="E211" s="140">
        <f>E212+E213+E214+E215+E216+E217+E218+E219+E220</f>
        <v>235000</v>
      </c>
      <c r="F211" s="169">
        <f>F212+F213+F214+F215+F216+F217+F218+F219+F220</f>
        <v>371000</v>
      </c>
      <c r="H211" s="187"/>
    </row>
    <row r="212" spans="2:8" x14ac:dyDescent="0.25">
      <c r="B212" s="129"/>
      <c r="C212" s="24"/>
      <c r="D212" s="134" t="s">
        <v>172</v>
      </c>
      <c r="E212" s="135">
        <v>10000</v>
      </c>
      <c r="F212" s="183">
        <v>23000</v>
      </c>
      <c r="H212" s="187"/>
    </row>
    <row r="213" spans="2:8" ht="30" x14ac:dyDescent="0.25">
      <c r="B213" s="131"/>
      <c r="C213" s="19"/>
      <c r="D213" s="49" t="s">
        <v>173</v>
      </c>
      <c r="E213" s="130">
        <v>27000</v>
      </c>
      <c r="F213" s="183">
        <v>41000</v>
      </c>
      <c r="H213" s="187"/>
    </row>
    <row r="214" spans="2:8" x14ac:dyDescent="0.25">
      <c r="B214" s="131"/>
      <c r="C214" s="19"/>
      <c r="D214" s="49" t="s">
        <v>174</v>
      </c>
      <c r="E214" s="130">
        <v>103000</v>
      </c>
      <c r="F214" s="183">
        <f>103000-8000</f>
        <v>95000</v>
      </c>
      <c r="H214" s="187"/>
    </row>
    <row r="215" spans="2:8" x14ac:dyDescent="0.25">
      <c r="B215" s="131"/>
      <c r="C215" s="19"/>
      <c r="D215" s="49" t="s">
        <v>175</v>
      </c>
      <c r="E215" s="130">
        <v>5000</v>
      </c>
      <c r="F215" s="183">
        <v>70000</v>
      </c>
      <c r="H215" s="187"/>
    </row>
    <row r="216" spans="2:8" x14ac:dyDescent="0.25">
      <c r="B216" s="131"/>
      <c r="C216" s="19"/>
      <c r="D216" s="49" t="s">
        <v>176</v>
      </c>
      <c r="E216" s="130">
        <v>60000</v>
      </c>
      <c r="F216" s="183">
        <v>55000</v>
      </c>
      <c r="H216" s="187"/>
    </row>
    <row r="217" spans="2:8" ht="30" x14ac:dyDescent="0.25">
      <c r="B217" s="131"/>
      <c r="C217" s="19"/>
      <c r="D217" s="49" t="s">
        <v>177</v>
      </c>
      <c r="E217" s="130">
        <v>9000</v>
      </c>
      <c r="F217" s="183">
        <v>14000</v>
      </c>
      <c r="H217" s="187"/>
    </row>
    <row r="218" spans="2:8" ht="30" x14ac:dyDescent="0.25">
      <c r="B218" s="131"/>
      <c r="C218" s="19"/>
      <c r="D218" s="49" t="s">
        <v>178</v>
      </c>
      <c r="E218" s="130">
        <v>7000</v>
      </c>
      <c r="F218" s="183">
        <v>7000</v>
      </c>
      <c r="H218" s="187"/>
    </row>
    <row r="219" spans="2:8" x14ac:dyDescent="0.25">
      <c r="B219" s="131"/>
      <c r="C219" s="19"/>
      <c r="D219" s="49" t="s">
        <v>179</v>
      </c>
      <c r="E219" s="130">
        <v>12500</v>
      </c>
      <c r="F219" s="183">
        <v>54500</v>
      </c>
      <c r="H219" s="187"/>
    </row>
    <row r="220" spans="2:8" x14ac:dyDescent="0.25">
      <c r="B220" s="131"/>
      <c r="C220" s="19"/>
      <c r="D220" s="49" t="s">
        <v>180</v>
      </c>
      <c r="E220" s="130">
        <v>1500</v>
      </c>
      <c r="F220" s="183">
        <v>11500</v>
      </c>
      <c r="H220" s="187"/>
    </row>
    <row r="221" spans="2:8" x14ac:dyDescent="0.25">
      <c r="B221" s="141">
        <v>415200</v>
      </c>
      <c r="C221" s="142"/>
      <c r="D221" s="143" t="s">
        <v>181</v>
      </c>
      <c r="E221" s="144">
        <v>19000</v>
      </c>
      <c r="F221" s="170">
        <v>32000</v>
      </c>
      <c r="H221" s="187"/>
    </row>
    <row r="222" spans="2:8" x14ac:dyDescent="0.25">
      <c r="B222" s="122">
        <v>510000</v>
      </c>
      <c r="C222" s="122"/>
      <c r="D222" s="117" t="s">
        <v>72</v>
      </c>
      <c r="E222" s="124">
        <f>E223</f>
        <v>3653500</v>
      </c>
      <c r="F222" s="167">
        <f>F223</f>
        <v>2467132</v>
      </c>
      <c r="H222" s="187"/>
    </row>
    <row r="223" spans="2:8" x14ac:dyDescent="0.25">
      <c r="B223" s="84"/>
      <c r="C223" s="84"/>
      <c r="D223" s="84" t="s">
        <v>182</v>
      </c>
      <c r="E223" s="85">
        <f>SUM(E224:E240)</f>
        <v>3653500</v>
      </c>
      <c r="F223" s="161">
        <f>F224+F225+F226+F227+F228+F229+F230+F231+F232+F233+F234+F235+F236+F237+F238+F239+F240</f>
        <v>2467132</v>
      </c>
      <c r="H223" s="187"/>
    </row>
    <row r="224" spans="2:8" x14ac:dyDescent="0.25">
      <c r="B224" s="9"/>
      <c r="C224" s="9"/>
      <c r="D224" s="9" t="s">
        <v>183</v>
      </c>
      <c r="E224" s="32">
        <f>1375000+21000+41000-9000-40000</f>
        <v>1388000</v>
      </c>
      <c r="F224" s="173">
        <v>594000</v>
      </c>
      <c r="H224" s="187"/>
    </row>
    <row r="225" spans="2:8" x14ac:dyDescent="0.25">
      <c r="B225" s="9"/>
      <c r="C225" s="9"/>
      <c r="D225" s="9" t="s">
        <v>184</v>
      </c>
      <c r="E225" s="32">
        <v>910000</v>
      </c>
      <c r="F225" s="173">
        <v>1084932</v>
      </c>
      <c r="H225" s="187"/>
    </row>
    <row r="226" spans="2:8" x14ac:dyDescent="0.25">
      <c r="B226" s="9"/>
      <c r="C226" s="9"/>
      <c r="D226" s="9" t="s">
        <v>185</v>
      </c>
      <c r="E226" s="32">
        <v>99000</v>
      </c>
      <c r="F226" s="173">
        <v>2000</v>
      </c>
      <c r="H226" s="187"/>
    </row>
    <row r="227" spans="2:8" x14ac:dyDescent="0.25">
      <c r="B227" s="9"/>
      <c r="C227" s="9"/>
      <c r="D227" s="9" t="s">
        <v>186</v>
      </c>
      <c r="E227" s="32">
        <v>90000</v>
      </c>
      <c r="F227" s="173">
        <v>62000</v>
      </c>
      <c r="H227" s="187"/>
    </row>
    <row r="228" spans="2:8" x14ac:dyDescent="0.25">
      <c r="B228" s="9"/>
      <c r="C228" s="9"/>
      <c r="D228" s="9" t="s">
        <v>187</v>
      </c>
      <c r="E228" s="32">
        <v>45500</v>
      </c>
      <c r="F228" s="173">
        <v>105200</v>
      </c>
      <c r="H228" s="187"/>
    </row>
    <row r="229" spans="2:8" x14ac:dyDescent="0.25">
      <c r="B229" s="9"/>
      <c r="C229" s="9"/>
      <c r="D229" s="9" t="s">
        <v>188</v>
      </c>
      <c r="E229" s="32">
        <v>29000</v>
      </c>
      <c r="F229" s="173">
        <v>5000</v>
      </c>
      <c r="H229" s="187"/>
    </row>
    <row r="230" spans="2:8" ht="30" x14ac:dyDescent="0.25">
      <c r="B230" s="9"/>
      <c r="C230" s="9"/>
      <c r="D230" s="19" t="s">
        <v>189</v>
      </c>
      <c r="E230" s="32">
        <v>148000</v>
      </c>
      <c r="F230" s="173">
        <v>0</v>
      </c>
      <c r="H230" s="187"/>
    </row>
    <row r="231" spans="2:8" ht="30" x14ac:dyDescent="0.25">
      <c r="B231" s="9"/>
      <c r="C231" s="9"/>
      <c r="D231" s="19" t="s">
        <v>190</v>
      </c>
      <c r="E231" s="32">
        <v>39000</v>
      </c>
      <c r="F231" s="173">
        <v>34000</v>
      </c>
      <c r="H231" s="187"/>
    </row>
    <row r="232" spans="2:8" x14ac:dyDescent="0.25">
      <c r="B232" s="9"/>
      <c r="C232" s="9"/>
      <c r="D232" s="19" t="s">
        <v>191</v>
      </c>
      <c r="E232" s="32">
        <v>20000</v>
      </c>
      <c r="F232" s="173">
        <v>25000</v>
      </c>
      <c r="H232" s="187"/>
    </row>
    <row r="233" spans="2:8" ht="30" x14ac:dyDescent="0.25">
      <c r="B233" s="9"/>
      <c r="C233" s="9"/>
      <c r="D233" s="19" t="s">
        <v>192</v>
      </c>
      <c r="E233" s="32">
        <v>27000</v>
      </c>
      <c r="F233" s="173">
        <v>0</v>
      </c>
      <c r="H233" s="187"/>
    </row>
    <row r="234" spans="2:8" ht="30" x14ac:dyDescent="0.25">
      <c r="B234" s="9"/>
      <c r="C234" s="9"/>
      <c r="D234" s="19" t="s">
        <v>193</v>
      </c>
      <c r="E234" s="32">
        <v>491000</v>
      </c>
      <c r="F234" s="173">
        <v>280000</v>
      </c>
      <c r="H234" s="187"/>
    </row>
    <row r="235" spans="2:8" x14ac:dyDescent="0.25">
      <c r="B235" s="9"/>
      <c r="C235" s="9"/>
      <c r="D235" s="19" t="s">
        <v>194</v>
      </c>
      <c r="E235" s="32">
        <v>60000</v>
      </c>
      <c r="F235" s="173">
        <v>78000</v>
      </c>
      <c r="H235" s="187"/>
    </row>
    <row r="236" spans="2:8" x14ac:dyDescent="0.25">
      <c r="B236" s="9"/>
      <c r="C236" s="9"/>
      <c r="D236" s="19" t="s">
        <v>195</v>
      </c>
      <c r="E236" s="32">
        <v>185000</v>
      </c>
      <c r="F236" s="173">
        <v>0</v>
      </c>
      <c r="H236" s="187"/>
    </row>
    <row r="237" spans="2:8" ht="30" x14ac:dyDescent="0.25">
      <c r="B237" s="9"/>
      <c r="C237" s="9"/>
      <c r="D237" s="19" t="s">
        <v>196</v>
      </c>
      <c r="E237" s="32">
        <v>0</v>
      </c>
      <c r="F237" s="173">
        <v>0</v>
      </c>
      <c r="H237" s="187"/>
    </row>
    <row r="238" spans="2:8" x14ac:dyDescent="0.25">
      <c r="B238" s="19"/>
      <c r="C238" s="19"/>
      <c r="D238" s="49" t="s">
        <v>197</v>
      </c>
      <c r="E238" s="145">
        <v>40000</v>
      </c>
      <c r="F238" s="173">
        <v>0</v>
      </c>
      <c r="H238" s="187"/>
    </row>
    <row r="239" spans="2:8" x14ac:dyDescent="0.25">
      <c r="B239" s="19"/>
      <c r="C239" s="19"/>
      <c r="D239" s="49" t="s">
        <v>198</v>
      </c>
      <c r="E239" s="145">
        <v>73000</v>
      </c>
      <c r="F239" s="173">
        <v>173000</v>
      </c>
      <c r="H239" s="187"/>
    </row>
    <row r="240" spans="2:8" x14ac:dyDescent="0.25">
      <c r="B240" s="19"/>
      <c r="C240" s="19"/>
      <c r="D240" s="134" t="s">
        <v>199</v>
      </c>
      <c r="E240" s="146">
        <v>9000</v>
      </c>
      <c r="F240" s="173">
        <v>24000</v>
      </c>
      <c r="H240" s="187"/>
    </row>
    <row r="241" spans="2:8" ht="14.25" customHeight="1" x14ac:dyDescent="0.25">
      <c r="B241" s="192" t="s">
        <v>27</v>
      </c>
      <c r="C241" s="193"/>
      <c r="D241" s="194"/>
      <c r="E241" s="89">
        <f>E222+E201</f>
        <v>4186366</v>
      </c>
      <c r="F241" s="163">
        <f>F222+F201</f>
        <v>3557998</v>
      </c>
      <c r="H241" s="187"/>
    </row>
    <row r="243" spans="2:8" ht="36" customHeight="1" x14ac:dyDescent="0.25">
      <c r="B243" s="195" t="s">
        <v>200</v>
      </c>
      <c r="C243" s="195"/>
      <c r="D243" s="195"/>
      <c r="E243" s="147">
        <f>E241+E196+E179+E143+E131+E98+E29</f>
        <v>9712197.1500000004</v>
      </c>
      <c r="F243" s="171">
        <f>F241+F196+F179+F143+F131+F98+F29</f>
        <v>9828429</v>
      </c>
    </row>
  </sheetData>
  <mergeCells count="12">
    <mergeCell ref="B2:F2"/>
    <mergeCell ref="D5:F5"/>
    <mergeCell ref="B143:D143"/>
    <mergeCell ref="B179:D179"/>
    <mergeCell ref="B196:D196"/>
    <mergeCell ref="B241:D241"/>
    <mergeCell ref="B243:D243"/>
    <mergeCell ref="B3:C3"/>
    <mergeCell ref="B4:C4"/>
    <mergeCell ref="B29:D29"/>
    <mergeCell ref="B98:D98"/>
    <mergeCell ref="B131:D13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F49 F70 F6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ogranizaciona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PC User</cp:lastModifiedBy>
  <cp:lastPrinted>2017-12-06T06:55:17Z</cp:lastPrinted>
  <dcterms:created xsi:type="dcterms:W3CDTF">2017-09-02T03:08:24Z</dcterms:created>
  <dcterms:modified xsi:type="dcterms:W3CDTF">2018-01-10T07:00:02Z</dcterms:modified>
</cp:coreProperties>
</file>