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 User\Desktop\"/>
    </mc:Choice>
  </mc:AlternateContent>
  <bookViews>
    <workbookView xWindow="0" yWindow="0" windowWidth="23865" windowHeight="8925" firstSheet="2" activeTab="2"/>
  </bookViews>
  <sheets>
    <sheet name="ФУНКЦИОНАЛНА 2018 5" sheetId="5" r:id="rId1"/>
    <sheet name="ФИНАНСИРАЊЕ 2018 4" sheetId="6" r:id="rId2"/>
    <sheet name="ОРГАНИЗАЦИОНА 2019 6" sheetId="2" r:id="rId3"/>
    <sheet name="ОПШТИ ДИО 2018 1" sheetId="3" r:id="rId4"/>
    <sheet name="ПРИХОДИ И ПРИМИЦИ 2018 3" sheetId="1" r:id="rId5"/>
    <sheet name="РАСХОДИ И ИЗДАЦИ 2019 2" sheetId="4" r:id="rId6"/>
  </sheets>
  <definedNames>
    <definedName name="_xlnm.Print_Area" localSheetId="2">'ОРГАНИЗАЦИОНА 2019 6'!$A$1:$G$327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3" l="1"/>
  <c r="E7" i="4" l="1"/>
  <c r="G17" i="1"/>
  <c r="F17" i="1"/>
  <c r="G81" i="4"/>
  <c r="F81" i="4"/>
  <c r="E6" i="5"/>
  <c r="E9" i="5"/>
  <c r="E11" i="5"/>
  <c r="E15" i="5"/>
  <c r="E14" i="5"/>
  <c r="E13" i="5"/>
  <c r="E12" i="5"/>
  <c r="E10" i="5"/>
  <c r="E8" i="5"/>
  <c r="F49" i="3"/>
  <c r="F46" i="3"/>
  <c r="F44" i="3"/>
  <c r="F42" i="3"/>
  <c r="F34" i="3"/>
  <c r="F35" i="3"/>
  <c r="F36" i="3"/>
  <c r="F37" i="3"/>
  <c r="F38" i="3"/>
  <c r="F39" i="3"/>
  <c r="F40" i="3"/>
  <c r="F33" i="3"/>
  <c r="F31" i="3"/>
  <c r="F29" i="3"/>
  <c r="F26" i="3"/>
  <c r="F27" i="3"/>
  <c r="F25" i="3"/>
  <c r="F23" i="3"/>
  <c r="F21" i="3"/>
  <c r="F19" i="3"/>
  <c r="F20" i="3"/>
  <c r="F18" i="3"/>
  <c r="F16" i="3"/>
  <c r="F12" i="3"/>
  <c r="F13" i="3"/>
  <c r="F11" i="3"/>
  <c r="F9" i="3"/>
  <c r="F7" i="3"/>
  <c r="E67" i="3"/>
  <c r="F107" i="2"/>
  <c r="E51" i="3"/>
  <c r="E46" i="3"/>
  <c r="D67" i="3"/>
  <c r="D53" i="3"/>
  <c r="D51" i="3"/>
  <c r="D46" i="3"/>
  <c r="D60" i="3"/>
  <c r="E55" i="3"/>
  <c r="E58" i="3"/>
  <c r="E49" i="3"/>
  <c r="E29" i="3"/>
  <c r="E31" i="3"/>
  <c r="E42" i="3"/>
  <c r="E40" i="3"/>
  <c r="E39" i="3"/>
  <c r="E38" i="3"/>
  <c r="E37" i="3"/>
  <c r="E36" i="3"/>
  <c r="E35" i="3"/>
  <c r="E34" i="3"/>
  <c r="E33" i="3"/>
  <c r="E7" i="3"/>
  <c r="E23" i="3"/>
  <c r="E26" i="3"/>
  <c r="E25" i="3"/>
  <c r="E16" i="3"/>
  <c r="E21" i="3"/>
  <c r="E20" i="3"/>
  <c r="E19" i="3"/>
  <c r="E18" i="3"/>
  <c r="E9" i="3"/>
  <c r="E14" i="3"/>
  <c r="E13" i="3"/>
  <c r="E12" i="3"/>
  <c r="E11" i="3"/>
  <c r="D44" i="3"/>
  <c r="D29" i="3"/>
  <c r="D31" i="3"/>
  <c r="D7" i="3"/>
  <c r="D23" i="3"/>
  <c r="D16" i="3"/>
  <c r="D9" i="3"/>
  <c r="E24" i="4"/>
  <c r="F259" i="2"/>
  <c r="F242" i="2"/>
  <c r="F29" i="2"/>
  <c r="E55" i="4"/>
  <c r="E59" i="4"/>
  <c r="E57" i="4" s="1"/>
  <c r="E26" i="4"/>
  <c r="G74" i="4"/>
  <c r="F74" i="4"/>
  <c r="E74" i="4"/>
  <c r="G72" i="4"/>
  <c r="G70" i="4"/>
  <c r="F72" i="4"/>
  <c r="F70" i="4"/>
  <c r="E70" i="4"/>
  <c r="E72" i="4"/>
  <c r="G66" i="4"/>
  <c r="F66" i="4"/>
  <c r="E66" i="4"/>
  <c r="G68" i="4"/>
  <c r="F68" i="4"/>
  <c r="G60" i="4"/>
  <c r="G61" i="4"/>
  <c r="F60" i="4"/>
  <c r="F61" i="4"/>
  <c r="F62" i="4"/>
  <c r="F63" i="4"/>
  <c r="F64" i="4"/>
  <c r="E68" i="4"/>
  <c r="E64" i="4"/>
  <c r="E61" i="4"/>
  <c r="E60" i="4"/>
  <c r="D16" i="4"/>
  <c r="D55" i="4"/>
  <c r="D57" i="4"/>
  <c r="D7" i="4"/>
  <c r="D81" i="4" s="1"/>
  <c r="D22" i="4"/>
  <c r="G57" i="4" l="1"/>
  <c r="F57" i="4"/>
  <c r="G59" i="4"/>
  <c r="F59" i="4"/>
  <c r="G53" i="4"/>
  <c r="F53" i="4"/>
  <c r="E53" i="4"/>
  <c r="G50" i="4"/>
  <c r="F50" i="4"/>
  <c r="E50" i="4"/>
  <c r="G48" i="4"/>
  <c r="F48" i="4"/>
  <c r="E48" i="4"/>
  <c r="G46" i="4"/>
  <c r="G44" i="4"/>
  <c r="F46" i="4"/>
  <c r="F44" i="4"/>
  <c r="E44" i="4"/>
  <c r="E46" i="4"/>
  <c r="G42" i="4"/>
  <c r="G40" i="4"/>
  <c r="F42" i="4"/>
  <c r="F40" i="4"/>
  <c r="E40" i="4"/>
  <c r="E42" i="4"/>
  <c r="G37" i="4"/>
  <c r="G38" i="4"/>
  <c r="G36" i="4"/>
  <c r="F37" i="4"/>
  <c r="F38" i="4"/>
  <c r="F36" i="4"/>
  <c r="G34" i="4"/>
  <c r="F34" i="4"/>
  <c r="E34" i="4"/>
  <c r="E38" i="4"/>
  <c r="E37" i="4"/>
  <c r="E36" i="4"/>
  <c r="G29" i="4"/>
  <c r="G31" i="4"/>
  <c r="F31" i="4"/>
  <c r="F29" i="4"/>
  <c r="E29" i="4"/>
  <c r="E31" i="4"/>
  <c r="E21" i="4"/>
  <c r="E13" i="4"/>
  <c r="G55" i="4" l="1"/>
  <c r="F55" i="4"/>
  <c r="F58" i="1"/>
  <c r="G57" i="1"/>
  <c r="F57" i="1"/>
  <c r="G55" i="1"/>
  <c r="F55" i="1"/>
  <c r="G53" i="1"/>
  <c r="F53" i="1"/>
  <c r="G51" i="1"/>
  <c r="F51" i="1"/>
  <c r="F23" i="1"/>
  <c r="F22" i="1"/>
  <c r="G22" i="1"/>
  <c r="F20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5" i="1"/>
  <c r="F46" i="1"/>
  <c r="F47" i="1"/>
  <c r="G20" i="1"/>
  <c r="G23" i="1"/>
  <c r="G32" i="1"/>
  <c r="G33" i="1"/>
  <c r="G34" i="1"/>
  <c r="G35" i="1"/>
  <c r="G36" i="1"/>
  <c r="G37" i="1"/>
  <c r="G38" i="1"/>
  <c r="G39" i="1"/>
  <c r="G40" i="1"/>
  <c r="G43" i="1"/>
  <c r="G44" i="1"/>
  <c r="G45" i="1"/>
  <c r="G46" i="1"/>
  <c r="G47" i="1"/>
  <c r="G19" i="1"/>
  <c r="F19" i="1"/>
  <c r="G9" i="1"/>
  <c r="G10" i="1"/>
  <c r="G11" i="1"/>
  <c r="G12" i="1"/>
  <c r="G13" i="1"/>
  <c r="G14" i="1"/>
  <c r="G8" i="1"/>
  <c r="F9" i="1"/>
  <c r="F10" i="1"/>
  <c r="F11" i="1"/>
  <c r="F12" i="1"/>
  <c r="F13" i="1"/>
  <c r="F14" i="1"/>
  <c r="F15" i="1"/>
  <c r="F8" i="1"/>
  <c r="G6" i="1"/>
  <c r="F6" i="1"/>
  <c r="E11" i="1"/>
  <c r="D60" i="1"/>
  <c r="D55" i="1"/>
  <c r="D49" i="1" s="1"/>
  <c r="D51" i="1"/>
  <c r="D45" i="1"/>
  <c r="D42" i="1"/>
  <c r="D38" i="1"/>
  <c r="D29" i="1"/>
  <c r="D19" i="1"/>
  <c r="D14" i="1"/>
  <c r="D13" i="1" s="1"/>
  <c r="D6" i="1" s="1"/>
  <c r="D8" i="1"/>
  <c r="F192" i="2"/>
  <c r="E192" i="2"/>
  <c r="F141" i="2"/>
  <c r="F121" i="2"/>
  <c r="F113" i="2"/>
  <c r="F119" i="2"/>
  <c r="F106" i="2"/>
  <c r="E79" i="4" s="1"/>
  <c r="F102" i="2"/>
  <c r="F97" i="2"/>
  <c r="E97" i="2"/>
  <c r="F93" i="2"/>
  <c r="F92" i="2" s="1"/>
  <c r="F79" i="2"/>
  <c r="F68" i="2"/>
  <c r="F67" i="2" s="1"/>
  <c r="F47" i="2"/>
  <c r="F65" i="2"/>
  <c r="F64" i="2" s="1"/>
  <c r="F45" i="2"/>
  <c r="F18" i="2"/>
  <c r="F15" i="2"/>
  <c r="F12" i="2"/>
  <c r="F8" i="2"/>
  <c r="F321" i="2"/>
  <c r="F311" i="2"/>
  <c r="F306" i="2"/>
  <c r="F299" i="2"/>
  <c r="F296" i="2"/>
  <c r="F289" i="2"/>
  <c r="F284" i="2"/>
  <c r="F277" i="2"/>
  <c r="F275" i="2"/>
  <c r="F273" i="2"/>
  <c r="F263" i="2"/>
  <c r="F240" i="2"/>
  <c r="F226" i="2"/>
  <c r="F220" i="2"/>
  <c r="E22" i="4" s="1"/>
  <c r="F218" i="2"/>
  <c r="F209" i="2"/>
  <c r="F204" i="2"/>
  <c r="F184" i="2"/>
  <c r="F181" i="2"/>
  <c r="F174" i="2" s="1"/>
  <c r="F171" i="2"/>
  <c r="F163" i="2"/>
  <c r="F157" i="2"/>
  <c r="F155" i="2" s="1"/>
  <c r="F148" i="2"/>
  <c r="F145" i="2"/>
  <c r="F137" i="2"/>
  <c r="F94" i="2"/>
  <c r="F82" i="2"/>
  <c r="F49" i="2"/>
  <c r="F42" i="2"/>
  <c r="E20" i="4" s="1"/>
  <c r="F35" i="2"/>
  <c r="F79" i="4" l="1"/>
  <c r="G79" i="4"/>
  <c r="E77" i="4"/>
  <c r="E19" i="4"/>
  <c r="F268" i="2"/>
  <c r="F288" i="2"/>
  <c r="E18" i="4"/>
  <c r="F143" i="2"/>
  <c r="F198" i="2" s="1"/>
  <c r="F77" i="2"/>
  <c r="E12" i="4"/>
  <c r="F129" i="2"/>
  <c r="F283" i="2"/>
  <c r="E11" i="4"/>
  <c r="E23" i="4"/>
  <c r="D21" i="1"/>
  <c r="D17" i="1" s="1"/>
  <c r="D67" i="1" s="1"/>
  <c r="F212" i="2"/>
  <c r="F108" i="2"/>
  <c r="F327" i="2" s="1"/>
  <c r="F72" i="2"/>
  <c r="F324" i="2"/>
  <c r="F279" i="2"/>
  <c r="F229" i="2"/>
  <c r="E25" i="4" s="1"/>
  <c r="E121" i="2"/>
  <c r="G77" i="4" l="1"/>
  <c r="E63" i="3"/>
  <c r="E60" i="3" s="1"/>
  <c r="E53" i="3" s="1"/>
  <c r="F77" i="4"/>
  <c r="F302" i="2"/>
  <c r="E16" i="4"/>
  <c r="F26" i="4"/>
  <c r="G26" i="4"/>
  <c r="E9" i="4"/>
  <c r="E284" i="2"/>
  <c r="E244" i="2"/>
  <c r="E81" i="4" l="1"/>
  <c r="G7" i="4"/>
  <c r="F7" i="4"/>
  <c r="G16" i="4"/>
  <c r="F16" i="4"/>
  <c r="E277" i="2"/>
  <c r="E273" i="2"/>
  <c r="E268" i="2" s="1"/>
  <c r="E289" i="2"/>
  <c r="E254" i="2"/>
  <c r="E171" i="2"/>
  <c r="E186" i="2"/>
  <c r="E157" i="2"/>
  <c r="E155" i="2" s="1"/>
  <c r="E148" i="2"/>
  <c r="E181" i="2"/>
  <c r="E174" i="2" s="1"/>
  <c r="E55" i="1"/>
  <c r="E9" i="6" l="1"/>
  <c r="E11" i="6"/>
  <c r="E14" i="6"/>
  <c r="E20" i="6"/>
  <c r="E19" i="6" s="1"/>
  <c r="E17" i="6" s="1"/>
  <c r="E22" i="6"/>
  <c r="D79" i="4"/>
  <c r="D77" i="4" s="1"/>
  <c r="D74" i="4"/>
  <c r="D72" i="4"/>
  <c r="D68" i="4"/>
  <c r="D61" i="4"/>
  <c r="D60" i="4"/>
  <c r="D48" i="4"/>
  <c r="D38" i="4"/>
  <c r="D37" i="4"/>
  <c r="D36" i="4"/>
  <c r="D23" i="4"/>
  <c r="D21" i="4"/>
  <c r="D18" i="4"/>
  <c r="D14" i="4"/>
  <c r="D13" i="4"/>
  <c r="D12" i="4"/>
  <c r="D11" i="4"/>
  <c r="F65" i="1"/>
  <c r="E29" i="1"/>
  <c r="E42" i="1"/>
  <c r="E45" i="1"/>
  <c r="E51" i="1"/>
  <c r="E60" i="1"/>
  <c r="E19" i="1"/>
  <c r="E13" i="1"/>
  <c r="E8" i="1"/>
  <c r="E209" i="2"/>
  <c r="E204" i="2"/>
  <c r="E218" i="2"/>
  <c r="E220" i="2"/>
  <c r="E226" i="2"/>
  <c r="E240" i="2"/>
  <c r="E296" i="2"/>
  <c r="E288" i="2"/>
  <c r="E283" i="2"/>
  <c r="E321" i="2"/>
  <c r="E311" i="2"/>
  <c r="E306" i="2"/>
  <c r="E275" i="2"/>
  <c r="E263" i="2"/>
  <c r="E7" i="6" l="1"/>
  <c r="F22" i="4"/>
  <c r="G22" i="4"/>
  <c r="G14" i="4"/>
  <c r="F14" i="4"/>
  <c r="F11" i="4"/>
  <c r="G11" i="4"/>
  <c r="G18" i="4"/>
  <c r="F18" i="4"/>
  <c r="G12" i="4"/>
  <c r="F12" i="4"/>
  <c r="F21" i="4"/>
  <c r="G21" i="4"/>
  <c r="G13" i="4"/>
  <c r="F13" i="4"/>
  <c r="F23" i="4"/>
  <c r="G23" i="4"/>
  <c r="F42" i="1"/>
  <c r="G42" i="1"/>
  <c r="F29" i="1"/>
  <c r="G29" i="1"/>
  <c r="E279" i="2"/>
  <c r="E299" i="2"/>
  <c r="E302" i="2" s="1"/>
  <c r="E324" i="2"/>
  <c r="E212" i="2"/>
  <c r="E49" i="1"/>
  <c r="E6" i="1"/>
  <c r="E21" i="1"/>
  <c r="D70" i="4"/>
  <c r="D9" i="4"/>
  <c r="D66" i="4"/>
  <c r="D34" i="4"/>
  <c r="E163" i="2"/>
  <c r="E184" i="2"/>
  <c r="E145" i="2"/>
  <c r="E141" i="2"/>
  <c r="G9" i="4" l="1"/>
  <c r="F9" i="4"/>
  <c r="F49" i="1"/>
  <c r="G49" i="1"/>
  <c r="F21" i="1"/>
  <c r="G21" i="1"/>
  <c r="E17" i="1"/>
  <c r="E143" i="2"/>
  <c r="E248" i="2"/>
  <c r="E234" i="2"/>
  <c r="E230" i="2"/>
  <c r="E137" i="2"/>
  <c r="E128" i="2"/>
  <c r="E119" i="2"/>
  <c r="E113" i="2"/>
  <c r="E94" i="2"/>
  <c r="D50" i="4" s="1"/>
  <c r="E92" i="2"/>
  <c r="E82" i="2"/>
  <c r="E77" i="2"/>
  <c r="E35" i="2"/>
  <c r="D19" i="4" s="1"/>
  <c r="E64" i="2"/>
  <c r="E49" i="2"/>
  <c r="D24" i="4" s="1"/>
  <c r="E42" i="2"/>
  <c r="D20" i="4" s="1"/>
  <c r="E29" i="2"/>
  <c r="D9" i="6"/>
  <c r="D22" i="6"/>
  <c r="D17" i="6" s="1"/>
  <c r="F17" i="6"/>
  <c r="F9" i="6"/>
  <c r="G19" i="4" l="1"/>
  <c r="F19" i="4"/>
  <c r="F24" i="4"/>
  <c r="G24" i="4"/>
  <c r="G20" i="4"/>
  <c r="F20" i="4"/>
  <c r="E72" i="2"/>
  <c r="D42" i="4"/>
  <c r="D40" i="4" s="1"/>
  <c r="E198" i="2"/>
  <c r="E242" i="2"/>
  <c r="E67" i="1"/>
  <c r="E229" i="2"/>
  <c r="E129" i="2"/>
  <c r="E108" i="2"/>
  <c r="D31" i="4"/>
  <c r="D29" i="4" s="1"/>
  <c r="D46" i="4"/>
  <c r="D44" i="4" s="1"/>
  <c r="D7" i="6"/>
  <c r="D23" i="5"/>
  <c r="F67" i="1" l="1"/>
  <c r="G67" i="1"/>
  <c r="D25" i="4"/>
  <c r="E259" i="2"/>
  <c r="E327" i="2" s="1"/>
  <c r="G25" i="4" l="1"/>
  <c r="F25" i="4"/>
  <c r="D22" i="5"/>
  <c r="D24" i="5" s="1"/>
  <c r="E16" i="5"/>
</calcChain>
</file>

<file path=xl/sharedStrings.xml><?xml version="1.0" encoding="utf-8"?>
<sst xmlns="http://schemas.openxmlformats.org/spreadsheetml/2006/main" count="511" uniqueCount="402">
  <si>
    <t>Економски код</t>
  </si>
  <si>
    <t>ОПИС</t>
  </si>
  <si>
    <t>ПОРЕСКИ ПРИХОДИ</t>
  </si>
  <si>
    <t xml:space="preserve"> </t>
  </si>
  <si>
    <t>Порези на лична примања и приходе од самосталне дјелатности</t>
  </si>
  <si>
    <t>Порез на приходе од самосталне дјелатности</t>
  </si>
  <si>
    <t>Порез на лична примања</t>
  </si>
  <si>
    <t>Порез на имовину</t>
  </si>
  <si>
    <t>Порез на непокретности</t>
  </si>
  <si>
    <t>Индиректни порези</t>
  </si>
  <si>
    <t>Индиректни порези дозначени од Управе за индиректно опорезивање</t>
  </si>
  <si>
    <t>Остали порески приходи</t>
  </si>
  <si>
    <t>НЕПОРЕСКИ ПРИХОДИ</t>
  </si>
  <si>
    <t>Приходи од имовине</t>
  </si>
  <si>
    <t>Приходи од давања у закуп пословних објеката</t>
  </si>
  <si>
    <t>Накнаде, таксе и приходи од пружања јавних услуга</t>
  </si>
  <si>
    <t>Административне општинске таксе</t>
  </si>
  <si>
    <t>Комуналне накнаде и таксе</t>
  </si>
  <si>
    <t xml:space="preserve">Комунална такса на фирму </t>
  </si>
  <si>
    <t>Комунална такса на држање животиња</t>
  </si>
  <si>
    <t>Комунална такса за кориштење простора на јавним површинама</t>
  </si>
  <si>
    <t>Комнална такса за кориштење рекламних паноа</t>
  </si>
  <si>
    <t>Боравишна такса</t>
  </si>
  <si>
    <t>Накнаде по разним основама</t>
  </si>
  <si>
    <t>Накнада за уређење грађевинског земљишта</t>
  </si>
  <si>
    <t>Накнада за кориштење грађевинског земљишта</t>
  </si>
  <si>
    <t>Накнада за воде за индустријске процесе укључујући и термоелектране</t>
  </si>
  <si>
    <t>Накнаде за промјену намјене пољопривредног земљишта</t>
  </si>
  <si>
    <t>Накнада за шуме</t>
  </si>
  <si>
    <t>Накнада за воде</t>
  </si>
  <si>
    <t>Накнада за кориштење комуналних добара</t>
  </si>
  <si>
    <t>Средства за финансирање посебних мјера заштите од пожара</t>
  </si>
  <si>
    <t>Накнада за извађени материјал из водотокова</t>
  </si>
  <si>
    <t>Накнда за кориштење минералних сировина</t>
  </si>
  <si>
    <t>Концесиона накнада од продаје електричне енергије</t>
  </si>
  <si>
    <t>Приходи од пружања јавних услуга</t>
  </si>
  <si>
    <t>Приходи општинских органа управе</t>
  </si>
  <si>
    <t>Новчане казне</t>
  </si>
  <si>
    <t xml:space="preserve">Општинске новчане казне </t>
  </si>
  <si>
    <t>ГРАНТОВИ И ТРАНСФЕРИ</t>
  </si>
  <si>
    <t>ГРАНТОВИ</t>
  </si>
  <si>
    <t>ТРАНСФЕРИ</t>
  </si>
  <si>
    <t>Трансфер Министарства здравља и социјалне заштите за финансирање обавезних права штићеника социјалне заштите</t>
  </si>
  <si>
    <t>ПРИМИЦИ ЗА НЕФИНАНСИЈСКУ ИМОВИНУ</t>
  </si>
  <si>
    <t>Примициц за непроизведену сталну имовину</t>
  </si>
  <si>
    <t>УКУПНО БУЏЕТСКИ ПРИХОДИ</t>
  </si>
  <si>
    <t>Разлика</t>
  </si>
  <si>
    <t>НАЗИВ ПОТРОШАЧКЕ ЈЕДИНИЦЕ: СКУПШТИНА ОПШТИНЕ</t>
  </si>
  <si>
    <t>Број потрошачке јединице: 0138110</t>
  </si>
  <si>
    <t>Текући расходи</t>
  </si>
  <si>
    <t>Расходи по основу закупа</t>
  </si>
  <si>
    <t>Расходи за стручну литературу и часописе</t>
  </si>
  <si>
    <t>претплата за службени гласник РС (шест лиценци)</t>
  </si>
  <si>
    <t>Расходи по основу путовања и смјештаја</t>
  </si>
  <si>
    <t>у земљи</t>
  </si>
  <si>
    <t>у иностранству</t>
  </si>
  <si>
    <t>Стручне услуге</t>
  </si>
  <si>
    <t>услуге штампања Службеног гласника општине Станари</t>
  </si>
  <si>
    <t>остале стручне услуге</t>
  </si>
  <si>
    <t>Остали расходи</t>
  </si>
  <si>
    <t>накнаде скупштинским одборницима</t>
  </si>
  <si>
    <t>организовање манифестација, пријема и сл.</t>
  </si>
  <si>
    <t>репрезентација у земљи</t>
  </si>
  <si>
    <t>репрезентација у иностранству</t>
  </si>
  <si>
    <t>расходи за израду медаља, плакета и сл. Приликом додјеле општинских признања</t>
  </si>
  <si>
    <t>остале непоменути расходи</t>
  </si>
  <si>
    <t>Издаци за набавку нефинансијске имовине</t>
  </si>
  <si>
    <t>Издаци за набавку комуникационе опреме</t>
  </si>
  <si>
    <t>опрема и озвучење за сједнице Скупштине</t>
  </si>
  <si>
    <t>УКУПНО</t>
  </si>
  <si>
    <t>НАЗИВ ПОТРОШАЧКЕ ЈЕДИНИЦЕ: ОПШТА УПРАВА</t>
  </si>
  <si>
    <t>Број потрошачке јединице: 0138130</t>
  </si>
  <si>
    <t>Расходи по основу утрошка енергије, комунални и комуникаионих услуга</t>
  </si>
  <si>
    <t>електрична енергија</t>
  </si>
  <si>
    <t>утрошка угља</t>
  </si>
  <si>
    <t>услуге водовода и канализације</t>
  </si>
  <si>
    <t>трошак за комуникационе услуге</t>
  </si>
  <si>
    <t>поштанске услуге</t>
  </si>
  <si>
    <t>Режијски материјал</t>
  </si>
  <si>
    <t>материјал за одржавање чистоће</t>
  </si>
  <si>
    <t>расходи за тручну литературу и часописе</t>
  </si>
  <si>
    <t>Расходи за стручне услуге</t>
  </si>
  <si>
    <t>осигурање возила</t>
  </si>
  <si>
    <t>осигурање запослених</t>
  </si>
  <si>
    <t>услуге објављивања тендера, огласа и информативних текстова</t>
  </si>
  <si>
    <t>услуге објављивања законских и подзаконских аката</t>
  </si>
  <si>
    <t>општинске свечаности, медијске презентације,информисања</t>
  </si>
  <si>
    <t>Расходи за адвокатске услуге</t>
  </si>
  <si>
    <t>Расходи за услуге нотара</t>
  </si>
  <si>
    <t>Расходи за услуге превођења</t>
  </si>
  <si>
    <t>Расходи за услуге овјере и верификације</t>
  </si>
  <si>
    <t>остале правне и административне услуге</t>
  </si>
  <si>
    <t>процјенитељске услуге</t>
  </si>
  <si>
    <t>услуге вјештачења</t>
  </si>
  <si>
    <t>савјетодавне услуге</t>
  </si>
  <si>
    <t>Расходи по судским рјешењима</t>
  </si>
  <si>
    <t>СОЦИЈАЛНА ЗАШТИТА</t>
  </si>
  <si>
    <t>текуће дознаке корисницима социјалне заштите које се исплаћују од стране установе социјалне заштите (праава која остварују корисници права соијалне заштите ,а која се дијелом финансирају из буџета, а дијелом из Министарства)</t>
  </si>
  <si>
    <t>помоћ породицама палих бораца, ратних војних инвалида и цивилних жртава рата и борцима</t>
  </si>
  <si>
    <t>помоћ при заснивању породице</t>
  </si>
  <si>
    <t>помоћ избјеглим и расељеним лицима</t>
  </si>
  <si>
    <t>помоћ породици, дјеци и младима</t>
  </si>
  <si>
    <t>помоћ пензионерима и незапосленим лицима</t>
  </si>
  <si>
    <t>помоћ грађанима у натури</t>
  </si>
  <si>
    <t>Издаци за нефинансијску имовину</t>
  </si>
  <si>
    <t>ВАТРОГАСНА ЈЕДИНИЦА</t>
  </si>
  <si>
    <t>Расходи по основу кориштења роба и услуга</t>
  </si>
  <si>
    <t>Издаци за набавку постројења и опреме</t>
  </si>
  <si>
    <t>набавка професионалне ватрогасне опреме</t>
  </si>
  <si>
    <t>НАЗИВ ПОТРОШАЧКЕ ЈЕДИНИЦЕ: ОДЈЕЉЕЊЕ ЗА ФИНАНСИЈЕ И БУЏЕТ</t>
  </si>
  <si>
    <t>Број потрошачке јединице: 0138140</t>
  </si>
  <si>
    <t>Расходи за бруто плате и накнаде</t>
  </si>
  <si>
    <t>Бруто плата</t>
  </si>
  <si>
    <t>Бруто накнаде плата и осталих личних примања запослених</t>
  </si>
  <si>
    <t xml:space="preserve">закуп пословног објекта </t>
  </si>
  <si>
    <t>претплата на стручни часопис Финрар (двије лиценце)</t>
  </si>
  <si>
    <t>текуће одржавање трезорских лиценци</t>
  </si>
  <si>
    <t>услуге финансијског посредовања, исплата поштама, штампања и сл.</t>
  </si>
  <si>
    <t>бруто накнаде за рад волонтера</t>
  </si>
  <si>
    <t>бруто накнаде за рад комисија</t>
  </si>
  <si>
    <t>бруто накнаде за уговоре о дјелу</t>
  </si>
  <si>
    <t>остали расходи</t>
  </si>
  <si>
    <t>НАБАВКА ПОСТРОЈЕЊА И ОПРЕМЕ</t>
  </si>
  <si>
    <t>канцеларијски намјештај</t>
  </si>
  <si>
    <t>рачунарска опрема</t>
  </si>
  <si>
    <t>ИЗДАЦИ ЗА ЗАЛИХЕ МАТЕРИЈАЛА, РОБЕ, СИТНОГ ИНВ. И СЛ.</t>
  </si>
  <si>
    <t>Ауто гуме, одјећа, обућа и остали ситан инвентар</t>
  </si>
  <si>
    <t>НАЗИВ ПОТРОШАЧКЕ ЈЕДИНИЦЕ: НАЧЕЛНИК ОПШТИНЕ</t>
  </si>
  <si>
    <t>Број потрошачке јединице: 0138120</t>
  </si>
  <si>
    <t>Репрезентација у земљи и иностранству</t>
  </si>
  <si>
    <t>Стручни испити запослених, едукације, курсеви и сл.</t>
  </si>
  <si>
    <t>Грантови</t>
  </si>
  <si>
    <t>Спонзорство (културне и спортске манифестације)</t>
  </si>
  <si>
    <t>*******</t>
  </si>
  <si>
    <t>БУЏЕТСКА РЕЗЕРВА</t>
  </si>
  <si>
    <t>НАЗИВ ПОТРОШАЧКЕ ЈЕДИНИЦЕ: ОДЈЕЉЕЊЕ ЗА ПРИВРЕДУ, ДРУШТВЕНЕ ДЈЕАЛТНОСТИ И ЛОКАЛНИ ЕКОНОМСКИ РАЗВОЈ</t>
  </si>
  <si>
    <t>Број потрошачке јединице: 0138150</t>
  </si>
  <si>
    <t>Текући трошкови</t>
  </si>
  <si>
    <t>Расходи за финансирање услуга ЈОДП ''Противградна заштита'' Републике Српске и хидрометеорлошке службе</t>
  </si>
  <si>
    <t>Субвенције</t>
  </si>
  <si>
    <t>финансирање запошљавања и самозапошљавања</t>
  </si>
  <si>
    <t>Дознаке на име социјалне заштите</t>
  </si>
  <si>
    <t>Стипендије ђацима, ученицима и студентима</t>
  </si>
  <si>
    <t>СД Рудар Станари</t>
  </si>
  <si>
    <t>Удружење логораша</t>
  </si>
  <si>
    <t>НАЗИВ ПОТРОШАЧКЕ ЈЕДИНИЦЕ: СЛУЖБА ЗА ПРОСТОРНО УРЕЂЕЊЕ</t>
  </si>
  <si>
    <t>Број потрошачке јединице: 0138170</t>
  </si>
  <si>
    <t>геодетско - катастарске услуге</t>
  </si>
  <si>
    <t>израда елабората и студија</t>
  </si>
  <si>
    <t>експропријација земљишта</t>
  </si>
  <si>
    <t xml:space="preserve">НАЗИВ ПОТРОШАЧКЕ ЈЕДИНИЦЕ: Одјељење за стамбено комуналне и инспекијске послове </t>
  </si>
  <si>
    <t>Број потрошачке јединице: 0138160</t>
  </si>
  <si>
    <t>Текуће одржавање</t>
  </si>
  <si>
    <t>санација локалних путева - клизишта</t>
  </si>
  <si>
    <t>Послови безбједности саобраћаја</t>
  </si>
  <si>
    <t>Одржавање и заштита животне средине</t>
  </si>
  <si>
    <t>услуге одржавања зелених површина (кошење траве и амброзије и уређење дивљих депонија)</t>
  </si>
  <si>
    <t>услуге зимске службе</t>
  </si>
  <si>
    <t>чишћење јавних површина (тротоари, путеви, наноси блата)</t>
  </si>
  <si>
    <t>јавна расвјета (утрошак електричне енергије)</t>
  </si>
  <si>
    <t>одвођење атмосферских падавина и других вода са јавних површина</t>
  </si>
  <si>
    <t>дјелатност зоо хигијене (пси луталице и друге животњске штеточине)</t>
  </si>
  <si>
    <t>одржавање и модеризација објеката зкп</t>
  </si>
  <si>
    <t>Капитални грант - помоћ заједницама етажних власника</t>
  </si>
  <si>
    <t>Изградња рециклажног дворишта</t>
  </si>
  <si>
    <t>саобраћајни знакови</t>
  </si>
  <si>
    <t>СВЕУКУПНО</t>
  </si>
  <si>
    <t>Примици за општинско земљиште</t>
  </si>
  <si>
    <t>набавка ватрогасне униформе и остале опреме</t>
  </si>
  <si>
    <t>Правне услуге</t>
  </si>
  <si>
    <t>финанисрање преквлаификације радника и образовња одраслих</t>
  </si>
  <si>
    <t>УДРУЖЕЊА ОД ПОСЕБНОХ ИНТЕРЕСА</t>
  </si>
  <si>
    <t>Општинска борачка организција</t>
  </si>
  <si>
    <t xml:space="preserve">Организација породица заробљених и погинулих бораца и несталих цивила </t>
  </si>
  <si>
    <t>Ветерани РС</t>
  </si>
  <si>
    <t>СПОРТСКИ КЛУБОВИ</t>
  </si>
  <si>
    <t>Клуб борилачких спортова Рудар</t>
  </si>
  <si>
    <t>ТКД Рудар Станари</t>
  </si>
  <si>
    <t>Карате клуб Слога Добој - секција Станари</t>
  </si>
  <si>
    <t>ОРГАНИЗАЦИЈЕ У ОБАЛСТИ КУЛТУРЕ И ТРАДИЦИЈЕ</t>
  </si>
  <si>
    <t>КУД Лазарица</t>
  </si>
  <si>
    <t>КУД Церовица</t>
  </si>
  <si>
    <t>ЗУ Младост Брестово</t>
  </si>
  <si>
    <t>ОСТАЛЕ НЕВЛАДИНЕ ОРГАНИЗАЦИЈЕ</t>
  </si>
  <si>
    <t>'Пољопривредник'' Станари</t>
  </si>
  <si>
    <t>ЛУ Срндаћ Станари</t>
  </si>
  <si>
    <t>СРД Шкобаљ Станари</t>
  </si>
  <si>
    <t>НОР</t>
  </si>
  <si>
    <t>Удружење пензионера</t>
  </si>
  <si>
    <t>КАПИТАЛНИ ГРАНТОВИ ЈАВНИМ УСТАНОВАМА</t>
  </si>
  <si>
    <t>ЦРКВЕНЕ ОПШТИНЕ</t>
  </si>
  <si>
    <t>Станари</t>
  </si>
  <si>
    <t>Јелањска</t>
  </si>
  <si>
    <t>Осредак</t>
  </si>
  <si>
    <t>Церовица</t>
  </si>
  <si>
    <t>Радања Доња</t>
  </si>
  <si>
    <t>Брестово</t>
  </si>
  <si>
    <t xml:space="preserve">Екосфера </t>
  </si>
  <si>
    <t>ЈЗУ Дом здравља Станари</t>
  </si>
  <si>
    <t>ОШ Десанка Максимовић</t>
  </si>
  <si>
    <t>Изградња спомен храма у Станарима</t>
  </si>
  <si>
    <t>Техничка рјешења (издавање УТ услова, идјени пројекти, стручни надзор и и сл.)</t>
  </si>
  <si>
    <t>расходи за текуће одржавање зграда у власништву општине Станари</t>
  </si>
  <si>
    <t>оджавање споменика (културни, историјиски, споменици борачких категорија)</t>
  </si>
  <si>
    <t>одржавање јавних површина (одржавање гробља, санација постојећих канализационих сливника)</t>
  </si>
  <si>
    <t>Асфалтирање и модернизација путева</t>
  </si>
  <si>
    <t xml:space="preserve">остало текуће одржавање </t>
  </si>
  <si>
    <t>Капитални грантови</t>
  </si>
  <si>
    <t>одрржавање и уређење водотокова (корите ријека Остружња,Укрина, Радња, Илова....)</t>
  </si>
  <si>
    <t>одржавање локалних путева - насипање (одржавање путева, мостова, сигнализације и сл)</t>
  </si>
  <si>
    <t xml:space="preserve">Санација локалних саобраћајница - ударне рупе </t>
  </si>
  <si>
    <t>Израда локалног еколоког плана (ЛЕАП)</t>
  </si>
  <si>
    <t>Расходи за комуналне услуге</t>
  </si>
  <si>
    <t>Дератизација и дезинскеција</t>
  </si>
  <si>
    <t>Канцеларијски материјал</t>
  </si>
  <si>
    <t>Одржавање канцеларијске и друге опреме</t>
  </si>
  <si>
    <t>Утрошак горива</t>
  </si>
  <si>
    <t>Утроша горива за потребе службених возила</t>
  </si>
  <si>
    <t>Клуб мажореткиња / sekcija Stanari</t>
  </si>
  <si>
    <t>Изградња обданишта</t>
  </si>
  <si>
    <t>ПОЛИТИЧКЕ ОРГАНИЗАЦИЈЕ</t>
  </si>
  <si>
    <t>Политичке организације</t>
  </si>
  <si>
    <t>Удружење ''Анђео'' Станри</t>
  </si>
  <si>
    <t>БУЏЕТСКИ ПРИХОДИ</t>
  </si>
  <si>
    <t>Остали непорески приходи</t>
  </si>
  <si>
    <t>БУЏЕТСКИ РАСХОДИ</t>
  </si>
  <si>
    <t>ТЕКУЋИ РАСХОДИ</t>
  </si>
  <si>
    <t>Расходи за лична примања</t>
  </si>
  <si>
    <t xml:space="preserve">Расходи финансирања и други финансијски трошкови </t>
  </si>
  <si>
    <t>******</t>
  </si>
  <si>
    <t>БУЏЕТСКА  РЕЗЕРВА</t>
  </si>
  <si>
    <t>БРУТО БУЏЕТСКИ СУФИЦИТ/ДЕФИЦИТ</t>
  </si>
  <si>
    <t>НЕТО ИЗДАЦИ ЗА НЕФИНАНСИЈСКУ ИМОВИНУ</t>
  </si>
  <si>
    <t>Примици за нефинансијску имовину</t>
  </si>
  <si>
    <t>Издаци за нефинансијску имовини</t>
  </si>
  <si>
    <t>БУЏЕТСКИ СУФИЦИТ/ДЕФИЦИТ</t>
  </si>
  <si>
    <t>НЕТО ФИНАНСИРАЊЕ</t>
  </si>
  <si>
    <t>НЕТО ПРИМИЦИ ОД ФИНАНСИЈСКЕ ИМОВИНЕ</t>
  </si>
  <si>
    <t>Примици од финансијске имовине</t>
  </si>
  <si>
    <t>Издаци за финансијску имовину</t>
  </si>
  <si>
    <t>НЕТО ЗАДУЖИВАЊЕ</t>
  </si>
  <si>
    <t>Примици од задуживања</t>
  </si>
  <si>
    <t>Издаци за отплату дугова</t>
  </si>
  <si>
    <t>РАЗЛИКА У ФИНАНСИРАЊУ</t>
  </si>
  <si>
    <t>РАСХОДИ ЗА ЛИЧНА ПРИМАЊА</t>
  </si>
  <si>
    <t>Расходи за бруто плате</t>
  </si>
  <si>
    <t>Бруто накнаде трошкова</t>
  </si>
  <si>
    <t>РАСХОДИ ПО ОСНОВУ КОРИШТЕЊЕ РОБА И УСЛУГА</t>
  </si>
  <si>
    <t>Расходи по основу утрошка енергије, комуналних, комуникационих услуга</t>
  </si>
  <si>
    <t>Расходи за режијски материјал</t>
  </si>
  <si>
    <t>Расходи за посебне намјене</t>
  </si>
  <si>
    <t>Расходи за текуће одржавање</t>
  </si>
  <si>
    <t>Расходи за услуге одржавања јавних површина</t>
  </si>
  <si>
    <t>РАСХОДИ ФИНАНСИРАЊА И ДРУГИ ФИНАНСИЈСКИ ТРОШКОВИ</t>
  </si>
  <si>
    <t>Расходи по основу камата на примљене зајмове у земљи</t>
  </si>
  <si>
    <t>Расходи по основу затезних камата</t>
  </si>
  <si>
    <t>СУБВЕНЦИЈЕ</t>
  </si>
  <si>
    <t>Субвенције у области пољопривреде</t>
  </si>
  <si>
    <t>Субвенције за запошљавање и самозапошљавање</t>
  </si>
  <si>
    <t xml:space="preserve">ГРАНТОВИ </t>
  </si>
  <si>
    <t>Грантови у земљи</t>
  </si>
  <si>
    <t>ДОЗНАКЕ НА ИМЕ СОЦИЈАНЕ ЗАШТИТЕ</t>
  </si>
  <si>
    <t xml:space="preserve">Дознаке грађанима које се исплаћују из буџета општине </t>
  </si>
  <si>
    <t>РАСХОДИ ПО СУДСКИМ РЈЕШЕЊИМА</t>
  </si>
  <si>
    <t>*****</t>
  </si>
  <si>
    <t>ИЗДАЦИ ЗА НЕФИНАНСИЈСКУ ИМОВИНУ</t>
  </si>
  <si>
    <t>ИЗДАЦИ ЗА НЕПРОИЗВЕДЕНУ СТАЛНУ ИМОВИНУ</t>
  </si>
  <si>
    <t>Издаци за изградњу и прибављање зграда и објеката</t>
  </si>
  <si>
    <t>Издаци за инвестиционо одржавање реконструкцију и адаптацију зграда и објеката</t>
  </si>
  <si>
    <t>Издаци за инвестиционо одржавање опреме</t>
  </si>
  <si>
    <t>Издаци за биолошку имовину</t>
  </si>
  <si>
    <t>Издаци за нематеријалну произведену имовину</t>
  </si>
  <si>
    <t>ИЗДАЦИ ЗА ПРОИЗВЕДЕНУ СТАЛНУ ИМОВИНУ</t>
  </si>
  <si>
    <t>Издаци за прибављање земљишта</t>
  </si>
  <si>
    <t>Ситан инвентар, ауто гуме, унифоме и сл.</t>
  </si>
  <si>
    <r>
      <rPr>
        <b/>
        <sz val="8"/>
        <color indexed="8"/>
        <rFont val="Arial"/>
        <family val="2"/>
      </rPr>
      <t>О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П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И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С</t>
    </r>
  </si>
  <si>
    <t>O1</t>
  </si>
  <si>
    <t>ОПШТЕ ЈАВНЕ УСЛУГЕ</t>
  </si>
  <si>
    <t>O2</t>
  </si>
  <si>
    <t>ОДБРАНА</t>
  </si>
  <si>
    <t>O3</t>
  </si>
  <si>
    <t>ЈАВНИ РЕД И СИГУРНОСТ</t>
  </si>
  <si>
    <t>O4</t>
  </si>
  <si>
    <t>ЕКОНОМСКИ ПОСЛОВИ</t>
  </si>
  <si>
    <t>ЗАШТИТА ЖИВОТНЕ СРЕДИНЕ</t>
  </si>
  <si>
    <t>O6</t>
  </si>
  <si>
    <t>СТАМБЕНИ И ЗАЈЕДНИЧКИ ПОСЛОВИ</t>
  </si>
  <si>
    <t>О7</t>
  </si>
  <si>
    <t>ЗДРАВСТВО</t>
  </si>
  <si>
    <t>О8</t>
  </si>
  <si>
    <t>РЕКРЕАЦИЈА , КУЛТУРА И РЕЛИГИЈА</t>
  </si>
  <si>
    <t>О9</t>
  </si>
  <si>
    <t>ОБРАЗОВАЊЕ</t>
  </si>
  <si>
    <t>СВЕГА БУЏЕТСКИ РАСХОДИ - БУЏЕТСКА ПОТРОШЊА</t>
  </si>
  <si>
    <t>ФИНАНСИРАЊЕ</t>
  </si>
  <si>
    <t>НЕТО ПРИМИЦИ ОД ФИНАНСИЈСКЕ ИМОВИНЕ И ЗАДУЖИВАЊА</t>
  </si>
  <si>
    <t>ПРИМИЦИ ОД ФИНАНСИЈСКЕ ИМОВИНЕ</t>
  </si>
  <si>
    <t>Примици од наплате датих зајмова</t>
  </si>
  <si>
    <t>ИЗДАЦИ ЗА ФИНАНСИЈСКУ ИМОВИНУ</t>
  </si>
  <si>
    <t>Издаци за дате зајмове</t>
  </si>
  <si>
    <t>ПРИМИЦИ ОД ЗАДУЖИВАЊА</t>
  </si>
  <si>
    <t>Примици од узетих зајмови</t>
  </si>
  <si>
    <t>ИЗДАЦИ ЗА ОТПЛАТУ ДУГОВА</t>
  </si>
  <si>
    <t>Издаци за отплату обавеза из ранијих периода</t>
  </si>
  <si>
    <t>Изградња парка ''Радости'' - завршна фаза</t>
  </si>
  <si>
    <t>Трансфери између и унутар јединица власти</t>
  </si>
  <si>
    <t>Трансфери између различитих јеиница власти</t>
  </si>
  <si>
    <t>Трансакције између и унутар јединица власти</t>
  </si>
  <si>
    <t>Табела 2</t>
  </si>
  <si>
    <t>Функц.
код</t>
  </si>
  <si>
    <t>Функција</t>
  </si>
  <si>
    <t>ЗУ</t>
  </si>
  <si>
    <t>Заједничке услуге</t>
  </si>
  <si>
    <t>ИУ</t>
  </si>
  <si>
    <t>Индивидуалне услуге</t>
  </si>
  <si>
    <t xml:space="preserve">УКУПНО </t>
  </si>
  <si>
    <t>Удружење Хармоникаша</t>
  </si>
  <si>
    <t>ОО Црвени Крст</t>
  </si>
  <si>
    <t>остале комуналне таксе и услуге - одвоз сдмећа</t>
  </si>
  <si>
    <t>изградња гараже за ватрогасна возила</t>
  </si>
  <si>
    <t>закуп опреме за озвучење за заједање Скупштине и организовање других манифестација у току 2018. године</t>
  </si>
  <si>
    <t>рад општинске изборне комисије</t>
  </si>
  <si>
    <t>O5</t>
  </si>
  <si>
    <t>Удружење ''Соко'' Митровићи</t>
  </si>
  <si>
    <t>Удружење ''Моја Радња'' Доња Радња</t>
  </si>
  <si>
    <t>Удружење ''Опстанак'' Рашковци</t>
  </si>
  <si>
    <t>Концесиона накнада од производње електричне енергије</t>
  </si>
  <si>
    <t>Расходи за накнаду плата запослених за вријеме боловања (бруто)</t>
  </si>
  <si>
    <t>Расходи за отпремнине и једократне новчане помоћи (бруто)</t>
  </si>
  <si>
    <t>Расходи за накнаду плата запослених за вријеме боловања</t>
  </si>
  <si>
    <t>ЈУ Народна библиотека Станари</t>
  </si>
  <si>
    <t>Расходи по основу организаовања манифестација</t>
  </si>
  <si>
    <t>Изградња и адаптација осталих објеката</t>
  </si>
  <si>
    <t>Таксе, накнаде, котизације, репрезентација</t>
  </si>
  <si>
    <t>Издаци за отплату зајмова примљених од банака</t>
  </si>
  <si>
    <t>финансирање подстицаја пољопривредне производње</t>
  </si>
  <si>
    <t>НАЗИВ ПОТРОШАЧКЕ ЈЕДИНИЦЕ: ЈУ ЦЕНТАР ЗА СОЦИЈАЛНИ РАД</t>
  </si>
  <si>
    <t>Расходи за бруто плате (основна плата  порези и доприноси)</t>
  </si>
  <si>
    <t>Расходи за бруто накнаде плата и других личних примања запослених</t>
  </si>
  <si>
    <t>Расходи по основу утрошка енергије, комуналних, комуникационих услуга (струја, вода, гријање, одвоз смећа, телефон, интернет)</t>
  </si>
  <si>
    <t>Расходи за режијски материјал (канцеларијски материјал, материјал за одржавање чистоће, стручна литература)</t>
  </si>
  <si>
    <t>Расходи за услуге путовања и смјештаја (утрошак горива, путовање и смјештај у земљи)</t>
  </si>
  <si>
    <t>Расходи за стручне услуге (услуге штампања, објављивањ огласа, рекламног материјала)</t>
  </si>
  <si>
    <t>Остали расходи (стручно усавршавње запослених, бруто накнаде за рад комисија, расходи за репрезенатцију)</t>
  </si>
  <si>
    <t>НАЗИВ ПОТРОШАЧКЕ ЈЕДИНИЦЕ: ЈУ СПОРТСКО ТУРИСТИЧКА ОРГАНИЗАЦИЈА</t>
  </si>
  <si>
    <t>Организација турнира у малом фудбалу</t>
  </si>
  <si>
    <t>Остале манифестације</t>
  </si>
  <si>
    <t>Издаци за набавку непроизведене сталне имовине</t>
  </si>
  <si>
    <t>Изградња игралишта</t>
  </si>
  <si>
    <t>Набавка инвентара и опреме</t>
  </si>
  <si>
    <t>НАЗИВ ПОТРОШАЧКЕ ЈЕДИНИЦЕ: ЈУ ЦЕНТАР ЗА КУЛТУРУ</t>
  </si>
  <si>
    <t>Изградња и уређење пословне зоне ''Термоелектрана'' - вањско уређење и инфраструктура</t>
  </si>
  <si>
    <t>Изградња водовода (откуп парцела, ут услови, накнаде и таксе, пројекат, санација постојеће мреже)</t>
  </si>
  <si>
    <t>ИЗДАЦИ ЗА АКЦИЈЕ И УЧЕШЋА У КАПИТАЛУ</t>
  </si>
  <si>
    <t>Издаци за акције и учешћа у капиталу у  домаћим јавним нефинансијским субјектима</t>
  </si>
  <si>
    <t>Удружење ''Јасеник'' Остружња Горња</t>
  </si>
  <si>
    <t>Организација ''ЛОТОС'' Станари</t>
  </si>
  <si>
    <t>ИЗДАЦИ АКЦИЈЕ И УЧЕШЋЕ У КАПИТАЛУ</t>
  </si>
  <si>
    <t>Расходи за одржавање зелених површина</t>
  </si>
  <si>
    <t>Набавка ситног инвентара</t>
  </si>
  <si>
    <t>Властити приходи буџетских корисника</t>
  </si>
  <si>
    <t>Буџет 2020</t>
  </si>
  <si>
    <t>Изградња мостова</t>
  </si>
  <si>
    <t>Остали расходи (заштита животне средине)</t>
  </si>
  <si>
    <t>Изградња расвјете</t>
  </si>
  <si>
    <t xml:space="preserve">Дознаке на име социјалне заштите </t>
  </si>
  <si>
    <t>Број потрошачке јединице: 01380300</t>
  </si>
  <si>
    <t>Број потрошачке јединице:1380500</t>
  </si>
  <si>
    <t>Број потрошачке јединице:01380920</t>
  </si>
  <si>
    <t>Остали општиснки непорески приходи</t>
  </si>
  <si>
    <t>НАМЈЕНСКА НЕУТРОШЕНА СРЕДСТВА ИЗ РАНИЈИХ ГОДИНА</t>
  </si>
  <si>
    <t>НАМЈЕНСКА НЕУТРОШЕНА СРЕДСТВА</t>
  </si>
  <si>
    <t>Индекс (4/3)*100</t>
  </si>
  <si>
    <t>Помоћ за ублажавање последица епидемије вриуса Корона</t>
  </si>
  <si>
    <t>Удружење РВИ општине Станари</t>
  </si>
  <si>
    <t>Мозаик - омладинска банка (подршка пројектима)</t>
  </si>
  <si>
    <t>Кик бокс клуб Предатор - секција Станари</t>
  </si>
  <si>
    <t>Издаци за набавку сталне имовине</t>
  </si>
  <si>
    <t>изградња регионалног пута Р474а (дионица кроз општину Станари)</t>
  </si>
  <si>
    <t>Буџет 2021 - нацрт</t>
  </si>
  <si>
    <t>рачунарска мрежна опрема и телефонска опрема</t>
  </si>
  <si>
    <t>расхладна опрема и опрема за гријање</t>
  </si>
  <si>
    <t>израда регулационог плана ''Центар''</t>
  </si>
  <si>
    <t>Изградња пјешачке стазе уз корито ријеке Остружње (МЗ Центар Станари)</t>
  </si>
  <si>
    <t>уређење и изградња туристичких локација</t>
  </si>
  <si>
    <t>изградња љетне позорнице код споменика НОР-а у МЗ Станари Центар</t>
  </si>
  <si>
    <t xml:space="preserve">Изградња каналазиције </t>
  </si>
  <si>
    <t>БУЏЕТ 2020</t>
  </si>
  <si>
    <t>НАЦРТ БУЏЕТА 2021</t>
  </si>
  <si>
    <t>разлика (4-3)</t>
  </si>
  <si>
    <t>Индекс (4/3*100)</t>
  </si>
  <si>
    <t>Грантови за подршку пројектима (ИЗГРАДЊА РЕЦИКЛАЖНОГ ДВОРИШТА)</t>
  </si>
  <si>
    <t>БУЏЕТСКИ РАСХОДИ И ИЗДАЦИ ЗА НЕФИНАНСИЈСКУ ИМОВИНУ - БУЏЕТ ОПШТИНЕ СТАНАРИ ЗА 2021. ГОДИНУ</t>
  </si>
  <si>
    <t>Расходи за отпремнинне и једнократне новчане помоћи (бруто)</t>
  </si>
  <si>
    <t>БУЏЕТ ОПШТИНЕ СТАНАРИ - ОПШТИ ДИО 2021. ГОДИНУ</t>
  </si>
  <si>
    <t>БУЏЕТСКИ ПРИХОДИ И ПРИМИЦИ ЗА НЕФИНАНСИЈСКУ ИМОВИНУ - БУЏЕТ 2021. ГОДИНА</t>
  </si>
  <si>
    <t>ОРГАНИЗАЦИОНА КЛАСИФИКАЦИЈА - БУЏЕТ 2021</t>
  </si>
  <si>
    <t>ТАБЕЛА ФИНАНСИРАЊА - БУЏЕТ ЗА 2021. ГОДИНУ</t>
  </si>
  <si>
    <t>НАЦРТ БУЏЕТ 2021</t>
  </si>
  <si>
    <t>ФУНКЦИОНАЛНА КЛАСИФИКАЦИЈА РАСХОДА -  БУЏЕТ ЗА 2021. ГОДИНУ</t>
  </si>
  <si>
    <t>НАЦРТ БУЏЕТА ЗА 2021. ГОДИНУ</t>
  </si>
  <si>
    <t>НАЦРТ БУЏЕТА 2021.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</si>
</sst>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libri Light"/>
      <family val="1"/>
      <charset val="238"/>
      <scheme val="major"/>
    </font>
    <font>
      <b/>
      <sz val="11"/>
      <color theme="1"/>
      <name val="Calibri Light"/>
      <family val="1"/>
      <charset val="238"/>
      <scheme val="major"/>
    </font>
    <font>
      <b/>
      <i/>
      <sz val="11"/>
      <color theme="1"/>
      <name val="Calibri Light"/>
      <family val="1"/>
      <charset val="238"/>
      <scheme val="major"/>
    </font>
    <font>
      <b/>
      <i/>
      <sz val="11"/>
      <name val="Calibri Light"/>
      <family val="1"/>
      <charset val="238"/>
      <scheme val="major"/>
    </font>
    <font>
      <sz val="11"/>
      <name val="Calibri Light"/>
      <family val="1"/>
      <charset val="238"/>
      <scheme val="major"/>
    </font>
    <font>
      <sz val="10"/>
      <color indexed="8"/>
      <name val="Arial"/>
      <family val="2"/>
    </font>
    <font>
      <sz val="11"/>
      <color indexed="8"/>
      <name val="Calibri Light"/>
      <family val="1"/>
      <charset val="238"/>
      <scheme val="major"/>
    </font>
    <font>
      <b/>
      <i/>
      <sz val="11"/>
      <color indexed="8"/>
      <name val="Calibri Light"/>
      <family val="1"/>
      <charset val="238"/>
      <scheme val="major"/>
    </font>
    <font>
      <b/>
      <sz val="11"/>
      <color theme="1"/>
      <name val="Calibri Light"/>
      <family val="1"/>
      <scheme val="major"/>
    </font>
    <font>
      <sz val="10"/>
      <name val="Arial"/>
      <family val="2"/>
      <charset val="238"/>
    </font>
    <font>
      <b/>
      <i/>
      <sz val="11"/>
      <color rgb="FF000000"/>
      <name val="Calibri Light"/>
      <family val="1"/>
      <charset val="238"/>
      <scheme val="major"/>
    </font>
    <font>
      <sz val="11"/>
      <color rgb="FF000000"/>
      <name val="Calibri Light"/>
      <family val="1"/>
      <charset val="238"/>
      <scheme val="major"/>
    </font>
    <font>
      <b/>
      <sz val="11"/>
      <color rgb="FF000000"/>
      <name val="Calibri Light"/>
      <family val="1"/>
      <scheme val="major"/>
    </font>
    <font>
      <b/>
      <sz val="10"/>
      <color theme="1"/>
      <name val="Calibri Light"/>
      <family val="1"/>
      <charset val="238"/>
      <scheme val="major"/>
    </font>
    <font>
      <i/>
      <sz val="11"/>
      <color theme="1"/>
      <name val="Calibri Light"/>
      <family val="1"/>
      <charset val="238"/>
      <scheme val="major"/>
    </font>
    <font>
      <b/>
      <sz val="11"/>
      <name val="Calibri Light"/>
      <family val="1"/>
      <charset val="238"/>
      <scheme val="major"/>
    </font>
    <font>
      <i/>
      <sz val="11"/>
      <name val="Calibri Light"/>
      <family val="1"/>
      <charset val="238"/>
      <scheme val="major"/>
    </font>
    <font>
      <b/>
      <sz val="11"/>
      <color rgb="FF000000"/>
      <name val="Calibri Light"/>
      <family val="1"/>
      <charset val="238"/>
      <scheme val="major"/>
    </font>
    <font>
      <sz val="10"/>
      <color theme="1"/>
      <name val="Calibri Light"/>
      <family val="1"/>
      <charset val="238"/>
      <scheme val="major"/>
    </font>
    <font>
      <b/>
      <sz val="10"/>
      <color theme="1"/>
      <name val="Calibri Light"/>
      <family val="1"/>
      <scheme val="major"/>
    </font>
    <font>
      <b/>
      <sz val="11"/>
      <name val="Calibri Light"/>
      <family val="1"/>
      <scheme val="major"/>
    </font>
    <font>
      <b/>
      <i/>
      <sz val="14"/>
      <color theme="1"/>
      <name val="Calibri Light"/>
      <family val="1"/>
      <charset val="238"/>
      <scheme val="major"/>
    </font>
    <font>
      <b/>
      <sz val="12"/>
      <color theme="1"/>
      <name val="Calibri Light"/>
      <family val="1"/>
      <charset val="238"/>
      <scheme val="major"/>
    </font>
    <font>
      <sz val="12"/>
      <color theme="1"/>
      <name val="Calibri Light"/>
      <family val="1"/>
      <charset val="238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theme="1"/>
      <name val="Cambria"/>
      <family val="1"/>
      <charset val="238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10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sz val="10"/>
      <color rgb="FFFF0000"/>
      <name val="Cambria"/>
      <family val="1"/>
      <charset val="238"/>
    </font>
    <font>
      <b/>
      <i/>
      <sz val="11"/>
      <color theme="1"/>
      <name val="Cambria"/>
      <family val="1"/>
      <charset val="238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Arial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Cambria"/>
      <family val="1"/>
    </font>
    <font>
      <b/>
      <sz val="10"/>
      <color rgb="FFFF0000"/>
      <name val="Calibri Light"/>
      <family val="2"/>
      <charset val="238"/>
      <scheme val="major"/>
    </font>
    <font>
      <b/>
      <sz val="11"/>
      <color rgb="FFFF000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8"/>
      <name val="Calibri"/>
      <family val="2"/>
      <scheme val="minor"/>
    </font>
    <font>
      <sz val="11"/>
      <color rgb="FF000000"/>
      <name val="Calibri Light"/>
      <family val="2"/>
      <charset val="238"/>
      <scheme val="major"/>
    </font>
    <font>
      <b/>
      <sz val="11"/>
      <color rgb="FF000000"/>
      <name val="Calibri Light"/>
      <family val="2"/>
      <charset val="238"/>
      <scheme val="major"/>
    </font>
    <font>
      <b/>
      <i/>
      <sz val="11"/>
      <color theme="1"/>
      <name val="Cambria"/>
      <family val="1"/>
    </font>
    <font>
      <sz val="11"/>
      <color indexed="8"/>
      <name val="Calibri"/>
      <family val="2"/>
      <charset val="238"/>
    </font>
    <font>
      <b/>
      <sz val="10"/>
      <color theme="1"/>
      <name val="Calibri Light"/>
      <family val="2"/>
      <charset val="238"/>
      <scheme val="major"/>
    </font>
    <font>
      <sz val="10"/>
      <color rgb="FFFF0000"/>
      <name val="Cambria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C0C0"/>
      </patternFill>
    </fill>
    <fill>
      <patternFill patternType="solid">
        <fgColor theme="5" tint="-0.249977111117893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16" fillId="0" borderId="0"/>
    <xf numFmtId="0" fontId="20" fillId="0" borderId="0"/>
    <xf numFmtId="0" fontId="1" fillId="0" borderId="0"/>
    <xf numFmtId="0" fontId="60" fillId="0" borderId="0"/>
  </cellStyleXfs>
  <cellXfs count="407">
    <xf numFmtId="0" fontId="0" fillId="0" borderId="0" xfId="0"/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5" fillId="4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wrapText="1"/>
    </xf>
    <xf numFmtId="164" fontId="5" fillId="5" borderId="0" xfId="0" applyNumberFormat="1" applyFont="1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6" fillId="4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164" fontId="5" fillId="6" borderId="0" xfId="0" applyNumberFormat="1" applyFont="1" applyFill="1" applyAlignment="1">
      <alignment horizontal="right" vertical="center" wrapText="1"/>
    </xf>
    <xf numFmtId="164" fontId="6" fillId="6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164" fontId="4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164" fontId="6" fillId="0" borderId="0" xfId="0" applyNumberFormat="1" applyFont="1" applyFill="1" applyAlignment="1">
      <alignment horizontal="right" vertical="center" wrapText="1"/>
    </xf>
    <xf numFmtId="164" fontId="5" fillId="3" borderId="0" xfId="0" applyNumberFormat="1" applyFont="1" applyFill="1" applyAlignment="1">
      <alignment horizontal="right" vertical="center" wrapText="1"/>
    </xf>
    <xf numFmtId="164" fontId="6" fillId="3" borderId="0" xfId="0" applyNumberFormat="1" applyFont="1" applyFill="1" applyAlignment="1">
      <alignment horizontal="right" vertical="center" wrapText="1"/>
    </xf>
    <xf numFmtId="164" fontId="5" fillId="7" borderId="0" xfId="0" applyNumberFormat="1" applyFont="1" applyFill="1" applyAlignment="1">
      <alignment horizontal="right" vertical="center" wrapText="1"/>
    </xf>
    <xf numFmtId="164" fontId="6" fillId="7" borderId="0" xfId="0" applyNumberFormat="1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64" fontId="9" fillId="5" borderId="0" xfId="0" applyNumberFormat="1" applyFont="1" applyFill="1" applyAlignment="1">
      <alignment horizontal="right" vertical="center" wrapText="1"/>
    </xf>
    <xf numFmtId="164" fontId="10" fillId="5" borderId="0" xfId="0" applyNumberFormat="1" applyFont="1" applyFill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3" xfId="0" applyFont="1" applyBorder="1"/>
    <xf numFmtId="0" fontId="13" fillId="12" borderId="3" xfId="0" applyFont="1" applyFill="1" applyBorder="1"/>
    <xf numFmtId="0" fontId="13" fillId="13" borderId="3" xfId="0" applyFont="1" applyFill="1" applyBorder="1"/>
    <xf numFmtId="0" fontId="11" fillId="0" borderId="3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1" fillId="0" borderId="3" xfId="0" applyFont="1" applyFill="1" applyBorder="1"/>
    <xf numFmtId="0" fontId="11" fillId="0" borderId="3" xfId="0" applyFont="1" applyFill="1" applyBorder="1" applyAlignment="1">
      <alignment wrapText="1"/>
    </xf>
    <xf numFmtId="0" fontId="13" fillId="15" borderId="3" xfId="0" applyFont="1" applyFill="1" applyBorder="1"/>
    <xf numFmtId="0" fontId="14" fillId="12" borderId="3" xfId="0" applyFont="1" applyFill="1" applyBorder="1" applyAlignment="1">
      <alignment horizontal="left"/>
    </xf>
    <xf numFmtId="0" fontId="15" fillId="12" borderId="3" xfId="0" applyFont="1" applyFill="1" applyBorder="1"/>
    <xf numFmtId="0" fontId="13" fillId="14" borderId="3" xfId="0" applyFont="1" applyFill="1" applyBorder="1" applyAlignment="1">
      <alignment horizontal="center" vertical="center"/>
    </xf>
    <xf numFmtId="0" fontId="13" fillId="14" borderId="3" xfId="0" applyFont="1" applyFill="1" applyBorder="1"/>
    <xf numFmtId="0" fontId="19" fillId="14" borderId="3" xfId="0" applyFont="1" applyFill="1" applyBorder="1" applyAlignment="1">
      <alignment horizontal="center" vertical="center"/>
    </xf>
    <xf numFmtId="0" fontId="11" fillId="14" borderId="3" xfId="0" applyFont="1" applyFill="1" applyBorder="1"/>
    <xf numFmtId="0" fontId="11" fillId="4" borderId="3" xfId="0" applyFont="1" applyFill="1" applyBorder="1"/>
    <xf numFmtId="0" fontId="13" fillId="17" borderId="3" xfId="0" applyFont="1" applyFill="1" applyBorder="1"/>
    <xf numFmtId="0" fontId="13" fillId="0" borderId="3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3" fillId="12" borderId="3" xfId="0" applyFont="1" applyFill="1" applyBorder="1" applyAlignment="1">
      <alignment horizontal="left" vertical="center"/>
    </xf>
    <xf numFmtId="0" fontId="13" fillId="10" borderId="3" xfId="0" applyFont="1" applyFill="1" applyBorder="1"/>
    <xf numFmtId="0" fontId="13" fillId="10" borderId="3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right"/>
    </xf>
    <xf numFmtId="0" fontId="25" fillId="0" borderId="3" xfId="0" applyFont="1" applyFill="1" applyBorder="1" applyAlignment="1">
      <alignment horizontal="left" vertical="center"/>
    </xf>
    <xf numFmtId="0" fontId="24" fillId="0" borderId="3" xfId="0" applyFont="1" applyBorder="1" applyAlignment="1">
      <alignment horizontal="right"/>
    </xf>
    <xf numFmtId="0" fontId="11" fillId="9" borderId="3" xfId="0" applyFont="1" applyFill="1" applyBorder="1"/>
    <xf numFmtId="0" fontId="15" fillId="9" borderId="3" xfId="0" applyFont="1" applyFill="1" applyBorder="1"/>
    <xf numFmtId="0" fontId="13" fillId="12" borderId="3" xfId="0" applyFont="1" applyFill="1" applyBorder="1" applyAlignment="1">
      <alignment horizontal="left"/>
    </xf>
    <xf numFmtId="0" fontId="13" fillId="18" borderId="3" xfId="0" applyFont="1" applyFill="1" applyBorder="1" applyAlignment="1">
      <alignment horizontal="center" vertical="center"/>
    </xf>
    <xf numFmtId="0" fontId="13" fillId="18" borderId="3" xfId="0" applyFont="1" applyFill="1" applyBorder="1"/>
    <xf numFmtId="0" fontId="13" fillId="19" borderId="3" xfId="0" applyFont="1" applyFill="1" applyBorder="1"/>
    <xf numFmtId="0" fontId="14" fillId="14" borderId="3" xfId="0" applyFont="1" applyFill="1" applyBorder="1" applyAlignment="1">
      <alignment horizontal="center"/>
    </xf>
    <xf numFmtId="0" fontId="14" fillId="14" borderId="3" xfId="0" applyFont="1" applyFill="1" applyBorder="1" applyAlignment="1">
      <alignment horizontal="left"/>
    </xf>
    <xf numFmtId="0" fontId="27" fillId="5" borderId="3" xfId="0" applyFont="1" applyFill="1" applyBorder="1" applyAlignment="1">
      <alignment horizontal="right" vertical="center"/>
    </xf>
    <xf numFmtId="0" fontId="27" fillId="5" borderId="3" xfId="0" applyFont="1" applyFill="1" applyBorder="1" applyAlignment="1">
      <alignment horizontal="right"/>
    </xf>
    <xf numFmtId="0" fontId="11" fillId="5" borderId="3" xfId="0" applyFont="1" applyFill="1" applyBorder="1"/>
    <xf numFmtId="0" fontId="13" fillId="5" borderId="3" xfId="0" applyFont="1" applyFill="1" applyBorder="1" applyAlignment="1">
      <alignment horizontal="center" vertical="center"/>
    </xf>
    <xf numFmtId="0" fontId="13" fillId="5" borderId="3" xfId="0" applyFont="1" applyFill="1" applyBorder="1"/>
    <xf numFmtId="0" fontId="13" fillId="0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wrapText="1"/>
    </xf>
    <xf numFmtId="0" fontId="13" fillId="0" borderId="0" xfId="0" applyFont="1" applyBorder="1" applyAlignment="1">
      <alignment horizontal="center"/>
    </xf>
    <xf numFmtId="0" fontId="13" fillId="14" borderId="3" xfId="0" applyFont="1" applyFill="1" applyBorder="1" applyAlignment="1">
      <alignment horizontal="center"/>
    </xf>
    <xf numFmtId="0" fontId="24" fillId="0" borderId="3" xfId="0" applyFont="1" applyBorder="1" applyAlignment="1">
      <alignment horizontal="right" vertical="center"/>
    </xf>
    <xf numFmtId="0" fontId="29" fillId="0" borderId="3" xfId="0" applyFont="1" applyBorder="1" applyAlignment="1">
      <alignment horizontal="right" vertical="center"/>
    </xf>
    <xf numFmtId="0" fontId="13" fillId="12" borderId="3" xfId="0" applyFont="1" applyFill="1" applyBorder="1" applyAlignment="1">
      <alignment horizontal="left" wrapText="1"/>
    </xf>
    <xf numFmtId="0" fontId="13" fillId="12" borderId="3" xfId="0" applyFont="1" applyFill="1" applyBorder="1" applyAlignment="1">
      <alignment wrapText="1"/>
    </xf>
    <xf numFmtId="0" fontId="19" fillId="3" borderId="3" xfId="0" applyFont="1" applyFill="1" applyBorder="1" applyAlignment="1">
      <alignment horizontal="left" wrapText="1"/>
    </xf>
    <xf numFmtId="0" fontId="19" fillId="3" borderId="3" xfId="0" applyFont="1" applyFill="1" applyBorder="1" applyAlignment="1">
      <alignment wrapText="1"/>
    </xf>
    <xf numFmtId="0" fontId="24" fillId="0" borderId="3" xfId="0" applyFont="1" applyFill="1" applyBorder="1" applyAlignment="1">
      <alignment horizontal="right" vertical="center" wrapText="1"/>
    </xf>
    <xf numFmtId="0" fontId="24" fillId="0" borderId="3" xfId="0" applyFont="1" applyBorder="1" applyAlignment="1">
      <alignment horizontal="right" vertical="center" wrapText="1"/>
    </xf>
    <xf numFmtId="0" fontId="30" fillId="10" borderId="3" xfId="0" applyFont="1" applyFill="1" applyBorder="1" applyAlignment="1">
      <alignment horizontal="right" vertical="center" wrapText="1"/>
    </xf>
    <xf numFmtId="0" fontId="19" fillId="10" borderId="3" xfId="0" applyFont="1" applyFill="1" applyBorder="1" applyAlignment="1">
      <alignment wrapText="1"/>
    </xf>
    <xf numFmtId="0" fontId="11" fillId="10" borderId="3" xfId="0" applyFont="1" applyFill="1" applyBorder="1" applyAlignment="1">
      <alignment wrapText="1"/>
    </xf>
    <xf numFmtId="0" fontId="34" fillId="0" borderId="0" xfId="0" applyFont="1" applyAlignment="1">
      <alignment horizontal="center"/>
    </xf>
    <xf numFmtId="0" fontId="34" fillId="0" borderId="0" xfId="0" applyFont="1"/>
    <xf numFmtId="164" fontId="40" fillId="0" borderId="0" xfId="0" applyNumberFormat="1" applyFont="1" applyBorder="1"/>
    <xf numFmtId="164" fontId="38" fillId="12" borderId="3" xfId="0" applyNumberFormat="1" applyFont="1" applyFill="1" applyBorder="1"/>
    <xf numFmtId="164" fontId="35" fillId="5" borderId="3" xfId="0" applyNumberFormat="1" applyFont="1" applyFill="1" applyBorder="1"/>
    <xf numFmtId="164" fontId="40" fillId="0" borderId="3" xfId="0" applyNumberFormat="1" applyFont="1" applyBorder="1"/>
    <xf numFmtId="0" fontId="12" fillId="5" borderId="3" xfId="0" applyFont="1" applyFill="1" applyBorder="1" applyAlignment="1">
      <alignment horizontal="center" vertical="center" wrapText="1"/>
    </xf>
    <xf numFmtId="0" fontId="46" fillId="5" borderId="3" xfId="0" applyFont="1" applyFill="1" applyBorder="1" applyAlignment="1">
      <alignment horizontal="right" vertical="center" wrapText="1"/>
    </xf>
    <xf numFmtId="0" fontId="40" fillId="5" borderId="3" xfId="0" applyFont="1" applyFill="1" applyBorder="1" applyAlignment="1">
      <alignment wrapText="1"/>
    </xf>
    <xf numFmtId="164" fontId="42" fillId="5" borderId="3" xfId="0" applyNumberFormat="1" applyFont="1" applyFill="1" applyBorder="1" applyAlignment="1">
      <alignment wrapText="1"/>
    </xf>
    <xf numFmtId="0" fontId="11" fillId="5" borderId="0" xfId="0" applyFont="1" applyFill="1" applyAlignment="1">
      <alignment horizontal="center"/>
    </xf>
    <xf numFmtId="0" fontId="11" fillId="5" borderId="0" xfId="0" applyFont="1" applyFill="1"/>
    <xf numFmtId="164" fontId="36" fillId="11" borderId="3" xfId="0" applyNumberFormat="1" applyFont="1" applyFill="1" applyBorder="1" applyAlignment="1">
      <alignment horizontal="center" vertical="center" wrapText="1"/>
    </xf>
    <xf numFmtId="164" fontId="41" fillId="9" borderId="3" xfId="0" applyNumberFormat="1" applyFont="1" applyFill="1" applyBorder="1" applyAlignment="1">
      <alignment horizontal="center" vertical="center"/>
    </xf>
    <xf numFmtId="164" fontId="37" fillId="12" borderId="3" xfId="0" applyNumberFormat="1" applyFont="1" applyFill="1" applyBorder="1"/>
    <xf numFmtId="164" fontId="37" fillId="14" borderId="3" xfId="0" applyNumberFormat="1" applyFont="1" applyFill="1" applyBorder="1"/>
    <xf numFmtId="164" fontId="41" fillId="0" borderId="3" xfId="0" applyNumberFormat="1" applyFont="1" applyFill="1" applyBorder="1"/>
    <xf numFmtId="164" fontId="37" fillId="15" borderId="3" xfId="0" applyNumberFormat="1" applyFont="1" applyFill="1" applyBorder="1"/>
    <xf numFmtId="164" fontId="37" fillId="9" borderId="3" xfId="0" applyNumberFormat="1" applyFont="1" applyFill="1" applyBorder="1"/>
    <xf numFmtId="164" fontId="35" fillId="14" borderId="3" xfId="0" applyNumberFormat="1" applyFont="1" applyFill="1" applyBorder="1"/>
    <xf numFmtId="164" fontId="40" fillId="0" borderId="3" xfId="0" applyNumberFormat="1" applyFont="1" applyFill="1" applyBorder="1"/>
    <xf numFmtId="164" fontId="37" fillId="17" borderId="3" xfId="0" applyNumberFormat="1" applyFont="1" applyFill="1" applyBorder="1"/>
    <xf numFmtId="164" fontId="35" fillId="15" borderId="3" xfId="0" applyNumberFormat="1" applyFont="1" applyFill="1" applyBorder="1"/>
    <xf numFmtId="164" fontId="37" fillId="16" borderId="3" xfId="0" applyNumberFormat="1" applyFont="1" applyFill="1" applyBorder="1"/>
    <xf numFmtId="164" fontId="37" fillId="10" borderId="3" xfId="0" applyNumberFormat="1" applyFont="1" applyFill="1" applyBorder="1"/>
    <xf numFmtId="164" fontId="37" fillId="10" borderId="3" xfId="0" applyNumberFormat="1" applyFont="1" applyFill="1" applyBorder="1" applyAlignment="1">
      <alignment horizontal="right" vertical="center"/>
    </xf>
    <xf numFmtId="164" fontId="40" fillId="0" borderId="3" xfId="0" applyNumberFormat="1" applyFont="1" applyFill="1" applyBorder="1" applyAlignment="1">
      <alignment horizontal="right" vertical="center"/>
    </xf>
    <xf numFmtId="164" fontId="37" fillId="12" borderId="3" xfId="0" applyNumberFormat="1" applyFont="1" applyFill="1" applyBorder="1" applyAlignment="1">
      <alignment horizontal="right" vertical="center"/>
    </xf>
    <xf numFmtId="164" fontId="38" fillId="9" borderId="3" xfId="0" applyNumberFormat="1" applyFont="1" applyFill="1" applyBorder="1" applyAlignment="1">
      <alignment horizontal="right" vertical="center"/>
    </xf>
    <xf numFmtId="164" fontId="37" fillId="16" borderId="3" xfId="0" applyNumberFormat="1" applyFont="1" applyFill="1" applyBorder="1" applyAlignment="1">
      <alignment horizontal="right" vertical="center"/>
    </xf>
    <xf numFmtId="164" fontId="37" fillId="18" borderId="3" xfId="0" applyNumberFormat="1" applyFont="1" applyFill="1" applyBorder="1"/>
    <xf numFmtId="164" fontId="39" fillId="12" borderId="3" xfId="0" applyNumberFormat="1" applyFont="1" applyFill="1" applyBorder="1" applyAlignment="1">
      <alignment horizontal="right"/>
    </xf>
    <xf numFmtId="164" fontId="39" fillId="14" borderId="3" xfId="0" applyNumberFormat="1" applyFont="1" applyFill="1" applyBorder="1" applyAlignment="1">
      <alignment horizontal="right"/>
    </xf>
    <xf numFmtId="164" fontId="43" fillId="5" borderId="3" xfId="0" applyNumberFormat="1" applyFont="1" applyFill="1" applyBorder="1" applyAlignment="1">
      <alignment horizontal="right"/>
    </xf>
    <xf numFmtId="164" fontId="40" fillId="5" borderId="3" xfId="0" applyNumberFormat="1" applyFont="1" applyFill="1" applyBorder="1"/>
    <xf numFmtId="164" fontId="41" fillId="12" borderId="3" xfId="0" applyNumberFormat="1" applyFont="1" applyFill="1" applyBorder="1"/>
    <xf numFmtId="164" fontId="37" fillId="16" borderId="3" xfId="0" applyNumberFormat="1" applyFont="1" applyFill="1" applyBorder="1" applyAlignment="1">
      <alignment vertical="center"/>
    </xf>
    <xf numFmtId="164" fontId="40" fillId="0" borderId="3" xfId="0" applyNumberFormat="1" applyFont="1" applyFill="1" applyBorder="1" applyAlignment="1">
      <alignment wrapText="1"/>
    </xf>
    <xf numFmtId="164" fontId="38" fillId="10" borderId="3" xfId="0" applyNumberFormat="1" applyFont="1" applyFill="1" applyBorder="1" applyAlignment="1">
      <alignment wrapText="1"/>
    </xf>
    <xf numFmtId="164" fontId="35" fillId="10" borderId="3" xfId="0" applyNumberFormat="1" applyFont="1" applyFill="1" applyBorder="1" applyAlignment="1">
      <alignment wrapText="1"/>
    </xf>
    <xf numFmtId="164" fontId="40" fillId="5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horizontal="left" wrapText="1"/>
    </xf>
    <xf numFmtId="0" fontId="13" fillId="3" borderId="3" xfId="0" applyFont="1" applyFill="1" applyBorder="1" applyAlignment="1">
      <alignment wrapText="1"/>
    </xf>
    <xf numFmtId="0" fontId="40" fillId="5" borderId="0" xfId="0" applyFont="1" applyFill="1" applyAlignment="1">
      <alignment horizontal="center"/>
    </xf>
    <xf numFmtId="0" fontId="40" fillId="5" borderId="3" xfId="0" applyFont="1" applyFill="1" applyBorder="1" applyAlignment="1">
      <alignment horizontal="left" wrapText="1"/>
    </xf>
    <xf numFmtId="0" fontId="40" fillId="5" borderId="0" xfId="0" applyFont="1" applyFill="1"/>
    <xf numFmtId="0" fontId="35" fillId="14" borderId="3" xfId="0" applyFont="1" applyFill="1" applyBorder="1"/>
    <xf numFmtId="164" fontId="37" fillId="3" borderId="3" xfId="0" applyNumberFormat="1" applyFont="1" applyFill="1" applyBorder="1" applyAlignment="1">
      <alignment wrapText="1"/>
    </xf>
    <xf numFmtId="164" fontId="35" fillId="3" borderId="3" xfId="0" applyNumberFormat="1" applyFont="1" applyFill="1" applyBorder="1" applyAlignment="1">
      <alignment wrapText="1"/>
    </xf>
    <xf numFmtId="164" fontId="37" fillId="12" borderId="3" xfId="0" applyNumberFormat="1" applyFont="1" applyFill="1" applyBorder="1" applyAlignment="1">
      <alignment wrapText="1"/>
    </xf>
    <xf numFmtId="164" fontId="44" fillId="8" borderId="0" xfId="0" applyNumberFormat="1" applyFont="1" applyFill="1" applyBorder="1" applyAlignment="1">
      <alignment horizontal="right" vertical="center"/>
    </xf>
    <xf numFmtId="0" fontId="40" fillId="5" borderId="3" xfId="0" applyFont="1" applyFill="1" applyBorder="1"/>
    <xf numFmtId="164" fontId="41" fillId="5" borderId="3" xfId="0" applyNumberFormat="1" applyFont="1" applyFill="1" applyBorder="1"/>
    <xf numFmtId="0" fontId="8" fillId="7" borderId="0" xfId="0" applyFont="1" applyFill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42" fillId="5" borderId="3" xfId="0" applyFont="1" applyFill="1" applyBorder="1"/>
    <xf numFmtId="164" fontId="38" fillId="5" borderId="3" xfId="0" applyNumberFormat="1" applyFont="1" applyFill="1" applyBorder="1"/>
    <xf numFmtId="164" fontId="42" fillId="5" borderId="3" xfId="0" applyNumberFormat="1" applyFont="1" applyFill="1" applyBorder="1"/>
    <xf numFmtId="164" fontId="50" fillId="5" borderId="3" xfId="0" applyNumberFormat="1" applyFont="1" applyFill="1" applyBorder="1"/>
    <xf numFmtId="164" fontId="48" fillId="5" borderId="0" xfId="0" applyNumberFormat="1" applyFont="1" applyFill="1" applyAlignment="1">
      <alignment horizontal="right" vertical="center" wrapText="1"/>
    </xf>
    <xf numFmtId="0" fontId="49" fillId="0" borderId="0" xfId="0" applyFont="1" applyAlignment="1">
      <alignment horizontal="center"/>
    </xf>
    <xf numFmtId="0" fontId="49" fillId="0" borderId="3" xfId="0" applyFont="1" applyBorder="1"/>
    <xf numFmtId="164" fontId="49" fillId="5" borderId="3" xfId="0" applyNumberFormat="1" applyFont="1" applyFill="1" applyBorder="1"/>
    <xf numFmtId="0" fontId="49" fillId="0" borderId="0" xfId="0" applyFont="1"/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left" vertical="center" wrapText="1"/>
    </xf>
    <xf numFmtId="164" fontId="4" fillId="11" borderId="0" xfId="0" applyNumberFormat="1" applyFont="1" applyFill="1" applyAlignment="1">
      <alignment horizontal="right" vertical="center" wrapText="1"/>
    </xf>
    <xf numFmtId="164" fontId="6" fillId="11" borderId="0" xfId="0" applyNumberFormat="1" applyFont="1" applyFill="1" applyAlignment="1">
      <alignment horizontal="right" vertical="center" wrapText="1"/>
    </xf>
    <xf numFmtId="164" fontId="4" fillId="4" borderId="0" xfId="0" applyNumberFormat="1" applyFont="1" applyFill="1" applyAlignment="1">
      <alignment horizontal="right" vertical="center" wrapText="1"/>
    </xf>
    <xf numFmtId="0" fontId="51" fillId="20" borderId="0" xfId="0" applyFont="1" applyFill="1" applyAlignment="1">
      <alignment horizontal="center" vertical="center" wrapText="1"/>
    </xf>
    <xf numFmtId="0" fontId="51" fillId="20" borderId="0" xfId="0" applyFont="1" applyFill="1" applyAlignment="1">
      <alignment vertical="center" wrapText="1"/>
    </xf>
    <xf numFmtId="164" fontId="6" fillId="20" borderId="0" xfId="0" applyNumberFormat="1" applyFont="1" applyFill="1" applyAlignment="1">
      <alignment horizontal="right" vertical="center" wrapText="1"/>
    </xf>
    <xf numFmtId="0" fontId="4" fillId="21" borderId="0" xfId="0" applyFont="1" applyFill="1" applyAlignment="1">
      <alignment horizontal="center" vertical="center" wrapText="1"/>
    </xf>
    <xf numFmtId="0" fontId="4" fillId="21" borderId="0" xfId="0" applyFont="1" applyFill="1" applyAlignment="1">
      <alignment horizontal="left" vertical="center" wrapText="1"/>
    </xf>
    <xf numFmtId="164" fontId="4" fillId="21" borderId="0" xfId="0" applyNumberFormat="1" applyFont="1" applyFill="1" applyAlignment="1">
      <alignment horizontal="right" vertical="center" wrapText="1"/>
    </xf>
    <xf numFmtId="164" fontId="6" fillId="21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4" fillId="22" borderId="0" xfId="0" applyFont="1" applyFill="1" applyAlignment="1">
      <alignment horizontal="center" vertical="center" wrapText="1"/>
    </xf>
    <xf numFmtId="0" fontId="4" fillId="22" borderId="0" xfId="0" applyFont="1" applyFill="1" applyAlignment="1">
      <alignment horizontal="left" vertical="center" wrapText="1"/>
    </xf>
    <xf numFmtId="164" fontId="6" fillId="22" borderId="0" xfId="0" applyNumberFormat="1" applyFont="1" applyFill="1" applyAlignment="1">
      <alignment horizontal="right" vertical="center" wrapText="1"/>
    </xf>
    <xf numFmtId="0" fontId="51" fillId="6" borderId="0" xfId="0" applyFont="1" applyFill="1" applyAlignment="1">
      <alignment horizontal="center" vertical="center" wrapText="1"/>
    </xf>
    <xf numFmtId="0" fontId="51" fillId="6" borderId="0" xfId="0" applyFont="1" applyFill="1" applyAlignment="1">
      <alignment horizontal="left" vertical="center" wrapText="1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164" fontId="52" fillId="0" borderId="0" xfId="0" applyNumberFormat="1" applyFont="1" applyAlignment="1">
      <alignment horizontal="right" vertical="center" wrapText="1"/>
    </xf>
    <xf numFmtId="0" fontId="4" fillId="6" borderId="0" xfId="0" applyFont="1" applyFill="1" applyAlignment="1">
      <alignment horizontal="center" vertical="center" wrapText="1"/>
    </xf>
    <xf numFmtId="0" fontId="6" fillId="23" borderId="0" xfId="0" applyFont="1" applyFill="1" applyBorder="1" applyAlignment="1">
      <alignment horizontal="center" vertical="center" wrapText="1"/>
    </xf>
    <xf numFmtId="0" fontId="4" fillId="23" borderId="0" xfId="0" applyFont="1" applyFill="1" applyBorder="1" applyAlignment="1">
      <alignment horizontal="left" vertical="center" wrapText="1"/>
    </xf>
    <xf numFmtId="164" fontId="6" fillId="23" borderId="0" xfId="0" applyNumberFormat="1" applyFont="1" applyFill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left" vertical="center" wrapText="1"/>
    </xf>
    <xf numFmtId="164" fontId="4" fillId="7" borderId="0" xfId="0" applyNumberFormat="1" applyFont="1" applyFill="1" applyAlignment="1">
      <alignment horizontal="right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4" fillId="21" borderId="0" xfId="0" applyFont="1" applyFill="1" applyAlignment="1">
      <alignment vertical="center" wrapText="1"/>
    </xf>
    <xf numFmtId="164" fontId="5" fillId="21" borderId="0" xfId="0" applyNumberFormat="1" applyFont="1" applyFill="1" applyAlignment="1">
      <alignment horizontal="right" vertical="center" wrapText="1"/>
    </xf>
    <xf numFmtId="164" fontId="53" fillId="0" borderId="0" xfId="0" applyNumberFormat="1" applyFont="1" applyAlignment="1">
      <alignment horizontal="right" vertical="center" wrapText="1"/>
    </xf>
    <xf numFmtId="0" fontId="7" fillId="21" borderId="0" xfId="0" applyFont="1" applyFill="1" applyAlignment="1">
      <alignment horizontal="left" vertical="center" wrapText="1"/>
    </xf>
    <xf numFmtId="0" fontId="5" fillId="16" borderId="0" xfId="0" applyFont="1" applyFill="1" applyAlignment="1">
      <alignment horizontal="center" vertical="center" wrapText="1"/>
    </xf>
    <xf numFmtId="0" fontId="54" fillId="16" borderId="0" xfId="0" applyFont="1" applyFill="1" applyAlignment="1">
      <alignment horizontal="left" vertical="center" wrapText="1"/>
    </xf>
    <xf numFmtId="164" fontId="4" fillId="16" borderId="0" xfId="0" applyNumberFormat="1" applyFont="1" applyFill="1" applyAlignment="1">
      <alignment horizontal="right" vertical="center" wrapText="1"/>
    </xf>
    <xf numFmtId="164" fontId="6" fillId="16" borderId="0" xfId="0" applyNumberFormat="1" applyFont="1" applyFill="1" applyAlignment="1">
      <alignment horizontal="right" vertical="center" wrapText="1"/>
    </xf>
    <xf numFmtId="0" fontId="51" fillId="21" borderId="0" xfId="0" applyFont="1" applyFill="1" applyAlignment="1">
      <alignment horizontal="center" vertical="center" wrapText="1"/>
    </xf>
    <xf numFmtId="0" fontId="51" fillId="21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0" fontId="56" fillId="20" borderId="12" xfId="0" applyFont="1" applyFill="1" applyBorder="1" applyAlignment="1">
      <alignment horizontal="center" vertical="center" wrapText="1"/>
    </xf>
    <xf numFmtId="164" fontId="56" fillId="20" borderId="13" xfId="0" applyNumberFormat="1" applyFont="1" applyFill="1" applyBorder="1" applyAlignment="1">
      <alignment horizontal="center" vertical="center" wrapText="1"/>
    </xf>
    <xf numFmtId="0" fontId="56" fillId="20" borderId="12" xfId="0" applyFont="1" applyFill="1" applyBorder="1" applyAlignment="1">
      <alignment horizontal="center" vertical="top"/>
    </xf>
    <xf numFmtId="164" fontId="56" fillId="20" borderId="13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horizontal="left" vertical="top"/>
    </xf>
    <xf numFmtId="164" fontId="56" fillId="0" borderId="13" xfId="0" applyNumberFormat="1" applyFont="1" applyBorder="1" applyAlignment="1">
      <alignment horizontal="right" vertical="center"/>
    </xf>
    <xf numFmtId="0" fontId="0" fillId="24" borderId="14" xfId="0" applyFill="1" applyBorder="1" applyAlignment="1">
      <alignment horizontal="center" vertical="center" wrapText="1"/>
    </xf>
    <xf numFmtId="0" fontId="0" fillId="24" borderId="15" xfId="0" applyFill="1" applyBorder="1" applyAlignment="1">
      <alignment horizontal="center" vertical="center" wrapText="1"/>
    </xf>
    <xf numFmtId="0" fontId="56" fillId="24" borderId="15" xfId="0" applyFont="1" applyFill="1" applyBorder="1" applyAlignment="1">
      <alignment horizontal="left" vertical="top"/>
    </xf>
    <xf numFmtId="164" fontId="56" fillId="24" borderId="16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4" fillId="0" borderId="0" xfId="0" applyFont="1" applyFill="1" applyAlignment="1">
      <alignment vertical="center" wrapText="1"/>
    </xf>
    <xf numFmtId="164" fontId="51" fillId="0" borderId="0" xfId="0" applyNumberFormat="1" applyFont="1" applyAlignment="1">
      <alignment horizontal="right" vertical="center" wrapText="1"/>
    </xf>
    <xf numFmtId="164" fontId="51" fillId="21" borderId="0" xfId="0" applyNumberFormat="1" applyFont="1" applyFill="1" applyAlignment="1">
      <alignment horizontal="right" vertical="center" wrapText="1"/>
    </xf>
    <xf numFmtId="164" fontId="6" fillId="5" borderId="0" xfId="0" applyNumberFormat="1" applyFont="1" applyFill="1" applyAlignment="1">
      <alignment horizontal="right" vertical="center" wrapText="1"/>
    </xf>
    <xf numFmtId="0" fontId="12" fillId="4" borderId="3" xfId="0" applyFont="1" applyFill="1" applyBorder="1" applyAlignment="1">
      <alignment horizontal="left"/>
    </xf>
    <xf numFmtId="164" fontId="50" fillId="4" borderId="3" xfId="0" applyNumberFormat="1" applyFont="1" applyFill="1" applyBorder="1" applyAlignment="1">
      <alignment horizontal="right" vertical="center"/>
    </xf>
    <xf numFmtId="0" fontId="50" fillId="21" borderId="0" xfId="0" applyFont="1" applyFill="1" applyBorder="1" applyAlignment="1">
      <alignment wrapText="1"/>
    </xf>
    <xf numFmtId="0" fontId="0" fillId="0" borderId="0" xfId="0" applyBorder="1"/>
    <xf numFmtId="0" fontId="12" fillId="10" borderId="3" xfId="0" applyFont="1" applyFill="1" applyBorder="1" applyAlignment="1">
      <alignment horizontal="center" vertical="center" wrapText="1"/>
    </xf>
    <xf numFmtId="0" fontId="33" fillId="11" borderId="3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1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13" fillId="15" borderId="3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14" fillId="12" borderId="3" xfId="0" applyFont="1" applyFill="1" applyBorder="1"/>
    <xf numFmtId="0" fontId="13" fillId="14" borderId="3" xfId="0" applyFont="1" applyFill="1" applyBorder="1" applyAlignment="1">
      <alignment wrapText="1"/>
    </xf>
    <xf numFmtId="49" fontId="17" fillId="0" borderId="3" xfId="2" applyNumberFormat="1" applyFont="1" applyFill="1" applyBorder="1" applyAlignment="1">
      <alignment horizontal="left" wrapText="1"/>
    </xf>
    <xf numFmtId="49" fontId="18" fillId="14" borderId="3" xfId="2" applyNumberFormat="1" applyFont="1" applyFill="1" applyBorder="1" applyAlignment="1">
      <alignment horizontal="left" wrapText="1"/>
    </xf>
    <xf numFmtId="49" fontId="15" fillId="0" borderId="3" xfId="2" applyNumberFormat="1" applyFont="1" applyFill="1" applyBorder="1" applyAlignment="1">
      <alignment horizontal="left" wrapText="1"/>
    </xf>
    <xf numFmtId="0" fontId="19" fillId="14" borderId="3" xfId="0" applyFont="1" applyFill="1" applyBorder="1"/>
    <xf numFmtId="0" fontId="22" fillId="0" borderId="3" xfId="3" applyFont="1" applyFill="1" applyBorder="1" applyAlignment="1">
      <alignment horizontal="left" vertical="top" wrapText="1"/>
    </xf>
    <xf numFmtId="0" fontId="12" fillId="15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50" fillId="4" borderId="3" xfId="0" applyFont="1" applyFill="1" applyBorder="1" applyAlignment="1">
      <alignment wrapText="1"/>
    </xf>
    <xf numFmtId="0" fontId="13" fillId="9" borderId="3" xfId="0" applyFont="1" applyFill="1" applyBorder="1"/>
    <xf numFmtId="0" fontId="26" fillId="9" borderId="3" xfId="0" applyFont="1" applyFill="1" applyBorder="1" applyAlignment="1">
      <alignment vertical="center" wrapText="1"/>
    </xf>
    <xf numFmtId="164" fontId="37" fillId="19" borderId="3" xfId="0" applyNumberFormat="1" applyFont="1" applyFill="1" applyBorder="1"/>
    <xf numFmtId="0" fontId="27" fillId="5" borderId="3" xfId="0" applyFont="1" applyFill="1" applyBorder="1" applyAlignment="1">
      <alignment horizontal="left" vertical="center" wrapText="1"/>
    </xf>
    <xf numFmtId="0" fontId="50" fillId="5" borderId="3" xfId="0" applyFont="1" applyFill="1" applyBorder="1" applyAlignment="1">
      <alignment wrapText="1"/>
    </xf>
    <xf numFmtId="0" fontId="35" fillId="5" borderId="3" xfId="0" applyFont="1" applyFill="1" applyBorder="1" applyAlignment="1">
      <alignment wrapText="1"/>
    </xf>
    <xf numFmtId="0" fontId="35" fillId="0" borderId="3" xfId="0" applyFont="1" applyBorder="1" applyAlignment="1">
      <alignment wrapText="1"/>
    </xf>
    <xf numFmtId="0" fontId="49" fillId="0" borderId="3" xfId="0" applyFont="1" applyBorder="1" applyAlignment="1">
      <alignment wrapText="1"/>
    </xf>
    <xf numFmtId="0" fontId="11" fillId="5" borderId="3" xfId="0" quotePrefix="1" applyFont="1" applyFill="1" applyBorder="1" applyAlignment="1">
      <alignment wrapText="1"/>
    </xf>
    <xf numFmtId="0" fontId="38" fillId="5" borderId="3" xfId="0" applyFont="1" applyFill="1" applyBorder="1" applyAlignment="1">
      <alignment wrapText="1"/>
    </xf>
    <xf numFmtId="0" fontId="42" fillId="5" borderId="3" xfId="0" applyFont="1" applyFill="1" applyBorder="1" applyAlignment="1">
      <alignment wrapText="1"/>
    </xf>
    <xf numFmtId="0" fontId="21" fillId="12" borderId="3" xfId="3" applyFont="1" applyFill="1" applyBorder="1" applyAlignment="1">
      <alignment horizontal="left" vertical="top"/>
    </xf>
    <xf numFmtId="0" fontId="28" fillId="14" borderId="3" xfId="3" applyFont="1" applyFill="1" applyBorder="1" applyAlignment="1">
      <alignment horizontal="left" vertical="center" wrapText="1"/>
    </xf>
    <xf numFmtId="0" fontId="22" fillId="0" borderId="3" xfId="3" applyFont="1" applyFill="1" applyBorder="1" applyAlignment="1">
      <alignment horizontal="left" vertical="top"/>
    </xf>
    <xf numFmtId="0" fontId="21" fillId="12" borderId="3" xfId="3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21" fillId="12" borderId="3" xfId="3" applyFont="1" applyFill="1" applyBorder="1" applyAlignment="1">
      <alignment horizontal="left" vertical="center" wrapText="1"/>
    </xf>
    <xf numFmtId="0" fontId="45" fillId="3" borderId="3" xfId="3" applyFont="1" applyFill="1" applyBorder="1" applyAlignment="1">
      <alignment horizontal="left" vertical="center" wrapText="1"/>
    </xf>
    <xf numFmtId="0" fontId="47" fillId="5" borderId="3" xfId="3" applyFont="1" applyFill="1" applyBorder="1" applyAlignment="1">
      <alignment horizontal="left" vertical="center" wrapText="1"/>
    </xf>
    <xf numFmtId="0" fontId="23" fillId="3" borderId="3" xfId="3" applyFont="1" applyFill="1" applyBorder="1" applyAlignment="1">
      <alignment horizontal="left" vertical="center" wrapText="1"/>
    </xf>
    <xf numFmtId="0" fontId="31" fillId="10" borderId="3" xfId="3" applyFont="1" applyFill="1" applyBorder="1" applyAlignment="1">
      <alignment horizontal="left" vertical="center" wrapText="1"/>
    </xf>
    <xf numFmtId="0" fontId="42" fillId="5" borderId="3" xfId="3" applyFont="1" applyFill="1" applyBorder="1" applyAlignment="1">
      <alignment horizontal="left" vertical="center" wrapText="1"/>
    </xf>
    <xf numFmtId="0" fontId="15" fillId="0" borderId="3" xfId="3" applyFont="1" applyFill="1" applyBorder="1" applyAlignment="1">
      <alignment horizontal="left" vertical="top" wrapText="1"/>
    </xf>
    <xf numFmtId="0" fontId="45" fillId="10" borderId="3" xfId="3" applyFont="1" applyFill="1" applyBorder="1" applyAlignment="1">
      <alignment horizontal="left" vertical="top" wrapText="1"/>
    </xf>
    <xf numFmtId="0" fontId="22" fillId="5" borderId="3" xfId="3" applyFont="1" applyFill="1" applyBorder="1" applyAlignment="1">
      <alignment horizontal="left" vertical="top" wrapText="1"/>
    </xf>
    <xf numFmtId="164" fontId="36" fillId="16" borderId="3" xfId="0" applyNumberFormat="1" applyFont="1" applyFill="1" applyBorder="1" applyAlignment="1">
      <alignment horizontal="right" vertical="center"/>
    </xf>
    <xf numFmtId="0" fontId="59" fillId="0" borderId="0" xfId="4" applyFont="1" applyFill="1" applyAlignment="1" applyProtection="1">
      <alignment horizontal="center"/>
    </xf>
    <xf numFmtId="0" fontId="59" fillId="0" borderId="0" xfId="5" applyFont="1" applyBorder="1" applyAlignment="1">
      <alignment horizontal="left" wrapText="1"/>
    </xf>
    <xf numFmtId="0" fontId="62" fillId="0" borderId="3" xfId="0" applyFont="1" applyFill="1" applyBorder="1" applyAlignment="1" applyProtection="1">
      <alignment horizontal="center" vertical="center" wrapText="1"/>
    </xf>
    <xf numFmtId="0" fontId="58" fillId="0" borderId="5" xfId="0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3" xfId="0" applyBorder="1"/>
    <xf numFmtId="49" fontId="17" fillId="5" borderId="3" xfId="2" applyNumberFormat="1" applyFont="1" applyFill="1" applyBorder="1" applyAlignment="1">
      <alignment horizontal="left" wrapText="1"/>
    </xf>
    <xf numFmtId="38" fontId="4" fillId="3" borderId="3" xfId="0" applyNumberFormat="1" applyFont="1" applyFill="1" applyBorder="1" applyAlignment="1">
      <alignment horizontal="center" vertical="center" wrapText="1"/>
    </xf>
    <xf numFmtId="38" fontId="4" fillId="0" borderId="0" xfId="0" applyNumberFormat="1" applyFont="1" applyAlignment="1">
      <alignment horizontal="center" vertical="center" wrapText="1"/>
    </xf>
    <xf numFmtId="38" fontId="4" fillId="4" borderId="0" xfId="0" applyNumberFormat="1" applyFont="1" applyFill="1" applyAlignment="1">
      <alignment horizontal="center" vertical="center" wrapText="1"/>
    </xf>
    <xf numFmtId="38" fontId="6" fillId="0" borderId="0" xfId="0" applyNumberFormat="1" applyFont="1" applyAlignment="1">
      <alignment horizontal="center" vertical="center" wrapText="1"/>
    </xf>
    <xf numFmtId="38" fontId="6" fillId="4" borderId="0" xfId="0" applyNumberFormat="1" applyFont="1" applyFill="1" applyAlignment="1">
      <alignment horizontal="center" vertical="center" wrapText="1"/>
    </xf>
    <xf numFmtId="38" fontId="6" fillId="6" borderId="0" xfId="0" applyNumberFormat="1" applyFont="1" applyFill="1" applyAlignment="1">
      <alignment horizontal="center" vertical="center" wrapText="1"/>
    </xf>
    <xf numFmtId="38" fontId="6" fillId="0" borderId="0" xfId="0" applyNumberFormat="1" applyFont="1" applyFill="1" applyAlignment="1">
      <alignment horizontal="center" vertical="center" wrapText="1"/>
    </xf>
    <xf numFmtId="38" fontId="6" fillId="3" borderId="0" xfId="0" applyNumberFormat="1" applyFont="1" applyFill="1" applyAlignment="1">
      <alignment horizontal="center" vertical="center" wrapText="1"/>
    </xf>
    <xf numFmtId="38" fontId="8" fillId="7" borderId="0" xfId="0" applyNumberFormat="1" applyFont="1" applyFill="1" applyAlignment="1">
      <alignment horizontal="center" vertical="center" wrapText="1"/>
    </xf>
    <xf numFmtId="38" fontId="64" fillId="0" borderId="0" xfId="0" applyNumberFormat="1" applyFont="1" applyAlignment="1">
      <alignment horizontal="center" vertical="center" wrapText="1"/>
    </xf>
    <xf numFmtId="38" fontId="9" fillId="0" borderId="0" xfId="0" applyNumberFormat="1" applyFont="1" applyAlignment="1">
      <alignment horizontal="center" vertical="center" wrapText="1"/>
    </xf>
    <xf numFmtId="0" fontId="65" fillId="0" borderId="3" xfId="0" applyFont="1" applyFill="1" applyBorder="1" applyAlignment="1">
      <alignment horizontal="right" vertical="center" wrapText="1"/>
    </xf>
    <xf numFmtId="0" fontId="66" fillId="0" borderId="3" xfId="0" applyFont="1" applyFill="1" applyBorder="1" applyAlignment="1">
      <alignment wrapText="1"/>
    </xf>
    <xf numFmtId="0" fontId="66" fillId="5" borderId="3" xfId="0" applyFont="1" applyFill="1" applyBorder="1"/>
    <xf numFmtId="0" fontId="67" fillId="5" borderId="3" xfId="0" applyFont="1" applyFill="1" applyBorder="1" applyAlignment="1">
      <alignment wrapText="1"/>
    </xf>
    <xf numFmtId="0" fontId="67" fillId="0" borderId="3" xfId="3" applyFont="1" applyFill="1" applyBorder="1" applyAlignment="1">
      <alignment horizontal="left" vertical="top" wrapText="1"/>
    </xf>
    <xf numFmtId="164" fontId="67" fillId="5" borderId="3" xfId="0" applyNumberFormat="1" applyFont="1" applyFill="1" applyBorder="1"/>
    <xf numFmtId="0" fontId="11" fillId="3" borderId="3" xfId="0" applyFont="1" applyFill="1" applyBorder="1"/>
    <xf numFmtId="0" fontId="11" fillId="25" borderId="3" xfId="0" applyFont="1" applyFill="1" applyBorder="1"/>
    <xf numFmtId="164" fontId="50" fillId="25" borderId="3" xfId="0" applyNumberFormat="1" applyFont="1" applyFill="1" applyBorder="1"/>
    <xf numFmtId="0" fontId="50" fillId="3" borderId="3" xfId="0" applyFont="1" applyFill="1" applyBorder="1" applyAlignment="1">
      <alignment horizontal="center" vertical="center"/>
    </xf>
    <xf numFmtId="164" fontId="50" fillId="3" borderId="3" xfId="0" applyNumberFormat="1" applyFont="1" applyFill="1" applyBorder="1"/>
    <xf numFmtId="164" fontId="40" fillId="0" borderId="3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 wrapText="1"/>
    </xf>
    <xf numFmtId="164" fontId="36" fillId="0" borderId="0" xfId="0" applyNumberFormat="1" applyFont="1" applyFill="1" applyBorder="1" applyAlignment="1">
      <alignment horizontal="right" vertical="center"/>
    </xf>
    <xf numFmtId="0" fontId="49" fillId="0" borderId="3" xfId="0" applyFont="1" applyFill="1" applyBorder="1"/>
    <xf numFmtId="0" fontId="69" fillId="0" borderId="3" xfId="3" applyFont="1" applyFill="1" applyBorder="1" applyAlignment="1">
      <alignment horizontal="left" vertical="top" wrapText="1"/>
    </xf>
    <xf numFmtId="0" fontId="49" fillId="0" borderId="0" xfId="0" applyFont="1" applyFill="1" applyAlignment="1">
      <alignment horizontal="center"/>
    </xf>
    <xf numFmtId="0" fontId="49" fillId="0" borderId="0" xfId="0" applyFont="1" applyFill="1"/>
    <xf numFmtId="0" fontId="49" fillId="0" borderId="3" xfId="0" applyFont="1" applyFill="1" applyBorder="1" applyAlignment="1">
      <alignment horizontal="left" vertical="center"/>
    </xf>
    <xf numFmtId="164" fontId="49" fillId="0" borderId="3" xfId="0" applyNumberFormat="1" applyFont="1" applyFill="1" applyBorder="1"/>
    <xf numFmtId="0" fontId="50" fillId="6" borderId="3" xfId="0" applyFont="1" applyFill="1" applyBorder="1"/>
    <xf numFmtId="0" fontId="70" fillId="6" borderId="3" xfId="3" applyFont="1" applyFill="1" applyBorder="1" applyAlignment="1">
      <alignment horizontal="left" vertical="top" wrapText="1"/>
    </xf>
    <xf numFmtId="164" fontId="50" fillId="6" borderId="3" xfId="0" applyNumberFormat="1" applyFont="1" applyFill="1" applyBorder="1"/>
    <xf numFmtId="0" fontId="50" fillId="6" borderId="3" xfId="0" applyFont="1" applyFill="1" applyBorder="1" applyAlignment="1">
      <alignment horizontal="center"/>
    </xf>
    <xf numFmtId="0" fontId="22" fillId="9" borderId="3" xfId="3" applyFont="1" applyFill="1" applyBorder="1" applyAlignment="1">
      <alignment horizontal="left" vertical="top" wrapText="1"/>
    </xf>
    <xf numFmtId="164" fontId="50" fillId="9" borderId="3" xfId="0" applyNumberFormat="1" applyFont="1" applyFill="1" applyBorder="1"/>
    <xf numFmtId="0" fontId="50" fillId="3" borderId="3" xfId="0" applyFont="1" applyFill="1" applyBorder="1" applyAlignment="1">
      <alignment horizontal="left" vertical="center"/>
    </xf>
    <xf numFmtId="0" fontId="22" fillId="0" borderId="3" xfId="3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164" fontId="40" fillId="0" borderId="3" xfId="0" applyNumberFormat="1" applyFont="1" applyBorder="1" applyAlignment="1">
      <alignment horizontal="right" vertical="center"/>
    </xf>
    <xf numFmtId="0" fontId="24" fillId="20" borderId="3" xfId="0" applyFont="1" applyFill="1" applyBorder="1" applyAlignment="1">
      <alignment horizontal="right"/>
    </xf>
    <xf numFmtId="0" fontId="11" fillId="20" borderId="3" xfId="0" applyFont="1" applyFill="1" applyBorder="1"/>
    <xf numFmtId="0" fontId="50" fillId="25" borderId="3" xfId="0" applyFont="1" applyFill="1" applyBorder="1" applyAlignment="1">
      <alignment horizontal="left"/>
    </xf>
    <xf numFmtId="164" fontId="50" fillId="20" borderId="3" xfId="0" applyNumberFormat="1" applyFont="1" applyFill="1" applyBorder="1" applyAlignment="1">
      <alignment horizontal="right" vertical="center"/>
    </xf>
    <xf numFmtId="0" fontId="6" fillId="23" borderId="0" xfId="0" applyFont="1" applyFill="1" applyAlignment="1">
      <alignment horizontal="center" vertical="center" wrapText="1"/>
    </xf>
    <xf numFmtId="0" fontId="6" fillId="23" borderId="0" xfId="0" applyFont="1" applyFill="1" applyAlignment="1">
      <alignment horizontal="left" vertical="center" wrapText="1"/>
    </xf>
    <xf numFmtId="164" fontId="4" fillId="23" borderId="0" xfId="0" applyNumberFormat="1" applyFont="1" applyFill="1" applyAlignment="1">
      <alignment horizontal="right" vertical="center" wrapText="1"/>
    </xf>
    <xf numFmtId="0" fontId="11" fillId="0" borderId="0" xfId="0" applyFont="1" applyBorder="1"/>
    <xf numFmtId="164" fontId="11" fillId="0" borderId="0" xfId="0" applyNumberFormat="1" applyFont="1" applyFill="1"/>
    <xf numFmtId="0" fontId="4" fillId="20" borderId="3" xfId="0" applyFont="1" applyFill="1" applyBorder="1" applyAlignment="1">
      <alignment vertical="center" wrapText="1"/>
    </xf>
    <xf numFmtId="0" fontId="71" fillId="5" borderId="0" xfId="0" applyFont="1" applyFill="1" applyBorder="1" applyAlignment="1">
      <alignment wrapText="1"/>
    </xf>
    <xf numFmtId="0" fontId="50" fillId="25" borderId="3" xfId="0" applyFont="1" applyFill="1" applyBorder="1"/>
    <xf numFmtId="49" fontId="72" fillId="0" borderId="3" xfId="2" applyNumberFormat="1" applyFont="1" applyFill="1" applyBorder="1" applyAlignment="1">
      <alignment horizontal="left" wrapText="1"/>
    </xf>
    <xf numFmtId="0" fontId="50" fillId="3" borderId="3" xfId="0" applyFont="1" applyFill="1" applyBorder="1"/>
    <xf numFmtId="0" fontId="70" fillId="3" borderId="3" xfId="3" applyFont="1" applyFill="1" applyBorder="1" applyAlignment="1">
      <alignment horizontal="left" vertical="center" wrapText="1"/>
    </xf>
    <xf numFmtId="0" fontId="73" fillId="5" borderId="3" xfId="0" applyFont="1" applyFill="1" applyBorder="1" applyAlignment="1">
      <alignment horizontal="right" vertical="center" wrapText="1"/>
    </xf>
    <xf numFmtId="0" fontId="24" fillId="5" borderId="3" xfId="0" applyFont="1" applyFill="1" applyBorder="1" applyAlignment="1">
      <alignment horizontal="right" vertical="center" wrapText="1"/>
    </xf>
    <xf numFmtId="0" fontId="15" fillId="5" borderId="3" xfId="3" applyFont="1" applyFill="1" applyBorder="1" applyAlignment="1">
      <alignment horizontal="left" vertical="center" wrapText="1"/>
    </xf>
    <xf numFmtId="0" fontId="67" fillId="5" borderId="3" xfId="3" applyFont="1" applyFill="1" applyBorder="1" applyAlignment="1">
      <alignment horizontal="left" vertical="center" wrapText="1"/>
    </xf>
    <xf numFmtId="164" fontId="67" fillId="5" borderId="3" xfId="0" applyNumberFormat="1" applyFont="1" applyFill="1" applyBorder="1" applyAlignment="1">
      <alignment wrapText="1"/>
    </xf>
    <xf numFmtId="164" fontId="49" fillId="5" borderId="3" xfId="0" applyNumberFormat="1" applyFont="1" applyFill="1" applyBorder="1" applyAlignment="1">
      <alignment wrapText="1"/>
    </xf>
    <xf numFmtId="164" fontId="11" fillId="0" borderId="0" xfId="0" applyNumberFormat="1" applyFont="1"/>
    <xf numFmtId="0" fontId="50" fillId="3" borderId="3" xfId="0" applyFont="1" applyFill="1" applyBorder="1" applyAlignment="1">
      <alignment horizontal="right" vertical="center"/>
    </xf>
    <xf numFmtId="164" fontId="50" fillId="3" borderId="3" xfId="0" applyNumberFormat="1" applyFont="1" applyFill="1" applyBorder="1" applyAlignment="1">
      <alignment horizontal="right" vertical="center"/>
    </xf>
    <xf numFmtId="164" fontId="50" fillId="16" borderId="3" xfId="0" applyNumberFormat="1" applyFont="1" applyFill="1" applyBorder="1"/>
    <xf numFmtId="0" fontId="50" fillId="16" borderId="3" xfId="0" applyFont="1" applyFill="1" applyBorder="1"/>
    <xf numFmtId="0" fontId="70" fillId="16" borderId="3" xfId="3" applyFont="1" applyFill="1" applyBorder="1" applyAlignment="1">
      <alignment horizontal="left" vertical="top" wrapText="1"/>
    </xf>
    <xf numFmtId="38" fontId="6" fillId="5" borderId="0" xfId="0" applyNumberFormat="1" applyFont="1" applyFill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11" borderId="0" xfId="0" applyNumberFormat="1" applyFont="1" applyFill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4" borderId="0" xfId="0" applyNumberFormat="1" applyFont="1" applyFill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51" fillId="20" borderId="0" xfId="0" applyNumberFormat="1" applyFont="1" applyFill="1" applyAlignment="1">
      <alignment horizontal="right" vertical="center" wrapText="1"/>
    </xf>
    <xf numFmtId="3" fontId="4" fillId="0" borderId="0" xfId="0" applyNumberFormat="1" applyFont="1" applyFill="1" applyAlignment="1">
      <alignment horizontal="right" vertical="center" wrapText="1"/>
    </xf>
    <xf numFmtId="3" fontId="4" fillId="21" borderId="0" xfId="0" applyNumberFormat="1" applyFont="1" applyFill="1" applyAlignment="1">
      <alignment horizontal="right" vertical="center" wrapText="1"/>
    </xf>
    <xf numFmtId="3" fontId="6" fillId="0" borderId="0" xfId="0" applyNumberFormat="1" applyFont="1" applyFill="1" applyAlignment="1">
      <alignment horizontal="right" vertical="center" wrapText="1"/>
    </xf>
    <xf numFmtId="3" fontId="4" fillId="22" borderId="0" xfId="0" applyNumberFormat="1" applyFont="1" applyFill="1" applyAlignment="1">
      <alignment horizontal="right" vertical="center" wrapText="1"/>
    </xf>
    <xf numFmtId="3" fontId="51" fillId="6" borderId="0" xfId="0" applyNumberFormat="1" applyFont="1" applyFill="1" applyAlignment="1">
      <alignment horizontal="right" vertical="center" wrapText="1"/>
    </xf>
    <xf numFmtId="3" fontId="52" fillId="0" borderId="0" xfId="0" applyNumberFormat="1" applyFont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3" fontId="4" fillId="7" borderId="0" xfId="0" applyNumberFormat="1" applyFont="1" applyFill="1" applyAlignment="1">
      <alignment horizontal="right" vertical="center" wrapText="1"/>
    </xf>
    <xf numFmtId="3" fontId="52" fillId="3" borderId="0" xfId="0" applyNumberFormat="1" applyFont="1" applyFill="1" applyAlignment="1">
      <alignment horizontal="right" vertical="center" wrapText="1"/>
    </xf>
    <xf numFmtId="3" fontId="53" fillId="6" borderId="0" xfId="0" applyNumberFormat="1" applyFont="1" applyFill="1" applyAlignment="1">
      <alignment horizontal="right" vertical="center" wrapText="1"/>
    </xf>
    <xf numFmtId="3" fontId="53" fillId="0" borderId="0" xfId="0" applyNumberFormat="1" applyFont="1" applyFill="1" applyAlignment="1">
      <alignment horizontal="right" vertical="center" wrapText="1"/>
    </xf>
    <xf numFmtId="3" fontId="53" fillId="23" borderId="0" xfId="0" applyNumberFormat="1" applyFont="1" applyFill="1" applyBorder="1" applyAlignment="1">
      <alignment horizontal="right" vertical="center" wrapText="1"/>
    </xf>
    <xf numFmtId="3" fontId="74" fillId="0" borderId="0" xfId="0" applyNumberFormat="1" applyFont="1" applyFill="1" applyBorder="1" applyAlignment="1">
      <alignment horizontal="right" vertical="center" wrapText="1"/>
    </xf>
    <xf numFmtId="3" fontId="53" fillId="21" borderId="0" xfId="0" applyNumberFormat="1" applyFont="1" applyFill="1" applyAlignment="1">
      <alignment horizontal="right" vertical="center" wrapText="1"/>
    </xf>
    <xf numFmtId="3" fontId="74" fillId="23" borderId="0" xfId="0" applyNumberFormat="1" applyFont="1" applyFill="1" applyBorder="1" applyAlignment="1">
      <alignment horizontal="right" vertical="center" wrapText="1"/>
    </xf>
    <xf numFmtId="3" fontId="59" fillId="0" borderId="3" xfId="5" applyNumberFormat="1" applyFont="1" applyBorder="1" applyAlignment="1">
      <alignment horizontal="center" wrapText="1"/>
    </xf>
    <xf numFmtId="3" fontId="62" fillId="0" borderId="3" xfId="0" applyNumberFormat="1" applyFont="1" applyFill="1" applyBorder="1" applyAlignment="1" applyProtection="1">
      <alignment horizontal="center" vertical="center" wrapText="1"/>
    </xf>
    <xf numFmtId="3" fontId="0" fillId="0" borderId="3" xfId="0" applyNumberFormat="1" applyBorder="1"/>
    <xf numFmtId="3" fontId="63" fillId="0" borderId="3" xfId="0" applyNumberFormat="1" applyFont="1" applyBorder="1"/>
    <xf numFmtId="0" fontId="55" fillId="10" borderId="9" xfId="0" applyFont="1" applyFill="1" applyBorder="1" applyAlignment="1">
      <alignment horizontal="center" vertical="center" wrapText="1"/>
    </xf>
    <xf numFmtId="0" fontId="55" fillId="10" borderId="10" xfId="0" applyFont="1" applyFill="1" applyBorder="1" applyAlignment="1">
      <alignment horizontal="center" vertical="center" wrapText="1"/>
    </xf>
    <xf numFmtId="0" fontId="56" fillId="20" borderId="11" xfId="0" applyFont="1" applyFill="1" applyBorder="1" applyAlignment="1">
      <alignment horizontal="center" vertical="center" wrapText="1"/>
    </xf>
    <xf numFmtId="0" fontId="56" fillId="20" borderId="12" xfId="0" applyFont="1" applyFill="1" applyBorder="1" applyAlignment="1">
      <alignment horizontal="center" vertical="center" wrapText="1"/>
    </xf>
    <xf numFmtId="4" fontId="61" fillId="0" borderId="0" xfId="5" applyNumberFormat="1" applyFont="1" applyAlignment="1">
      <alignment horizontal="center" wrapText="1"/>
    </xf>
    <xf numFmtId="0" fontId="3" fillId="2" borderId="2" xfId="1" applyFont="1" applyBorder="1" applyAlignment="1">
      <alignment horizontal="center" vertical="center" wrapText="1"/>
    </xf>
    <xf numFmtId="0" fontId="3" fillId="2" borderId="0" xfId="1" applyFont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33" fillId="11" borderId="3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16" borderId="3" xfId="0" applyFont="1" applyFill="1" applyBorder="1" applyAlignment="1">
      <alignment horizontal="left" vertical="center" wrapText="1"/>
    </xf>
    <xf numFmtId="0" fontId="12" fillId="10" borderId="17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164" fontId="40" fillId="0" borderId="19" xfId="0" applyNumberFormat="1" applyFont="1" applyFill="1" applyBorder="1" applyAlignment="1">
      <alignment horizontal="right" vertical="center" wrapText="1"/>
    </xf>
    <xf numFmtId="164" fontId="40" fillId="0" borderId="20" xfId="0" applyNumberFormat="1" applyFont="1" applyFill="1" applyBorder="1" applyAlignment="1">
      <alignment horizontal="right" vertical="center" wrapText="1"/>
    </xf>
    <xf numFmtId="164" fontId="40" fillId="0" borderId="21" xfId="0" applyNumberFormat="1" applyFont="1" applyFill="1" applyBorder="1" applyAlignment="1">
      <alignment horizontal="right" vertical="center" wrapText="1"/>
    </xf>
    <xf numFmtId="164" fontId="67" fillId="0" borderId="19" xfId="0" applyNumberFormat="1" applyFont="1" applyFill="1" applyBorder="1" applyAlignment="1">
      <alignment horizontal="right" vertical="center" wrapText="1"/>
    </xf>
    <xf numFmtId="164" fontId="67" fillId="0" borderId="20" xfId="0" applyNumberFormat="1" applyFont="1" applyFill="1" applyBorder="1" applyAlignment="1">
      <alignment horizontal="right" vertical="center" wrapText="1"/>
    </xf>
    <xf numFmtId="164" fontId="67" fillId="0" borderId="21" xfId="0" applyNumberFormat="1" applyFont="1" applyFill="1" applyBorder="1" applyAlignment="1">
      <alignment horizontal="right" vertical="center" wrapText="1"/>
    </xf>
    <xf numFmtId="0" fontId="32" fillId="8" borderId="0" xfId="0" applyFont="1" applyFill="1" applyAlignment="1">
      <alignment horizontal="left" vertical="center"/>
    </xf>
    <xf numFmtId="0" fontId="13" fillId="16" borderId="3" xfId="0" applyFont="1" applyFill="1" applyBorder="1" applyAlignment="1">
      <alignment horizontal="left"/>
    </xf>
    <xf numFmtId="0" fontId="4" fillId="3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3" fillId="2" borderId="6" xfId="1" applyFont="1" applyBorder="1" applyAlignment="1">
      <alignment horizontal="center" vertical="center" wrapText="1"/>
    </xf>
    <xf numFmtId="0" fontId="3" fillId="2" borderId="7" xfId="1" applyFont="1" applyBorder="1" applyAlignment="1">
      <alignment horizontal="center" vertical="center" wrapText="1"/>
    </xf>
    <xf numFmtId="0" fontId="3" fillId="2" borderId="8" xfId="1" applyFont="1" applyBorder="1" applyAlignment="1">
      <alignment horizontal="center" vertical="center" wrapText="1"/>
    </xf>
  </cellXfs>
  <cellStyles count="6">
    <cellStyle name="Check Cell" xfId="1" builtinId="23"/>
    <cellStyle name="Normal" xfId="0" builtinId="0"/>
    <cellStyle name="Normal 2" xfId="3"/>
    <cellStyle name="Normal 26" xfId="4"/>
    <cellStyle name="Normal 31" xfId="5"/>
    <cellStyle name="Obično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B2" sqref="B2"/>
    </sheetView>
  </sheetViews>
  <sheetFormatPr defaultRowHeight="15" x14ac:dyDescent="0.25"/>
  <cols>
    <col min="3" max="3" width="27.28515625" customWidth="1"/>
    <col min="4" max="4" width="44.140625" customWidth="1"/>
    <col min="5" max="5" width="23.42578125" customWidth="1"/>
    <col min="7" max="7" width="9.5703125" bestFit="1" customWidth="1"/>
    <col min="8" max="8" width="10.5703125" bestFit="1" customWidth="1"/>
  </cols>
  <sheetData>
    <row r="2" spans="2:8" ht="15.75" thickBot="1" x14ac:dyDescent="0.3"/>
    <row r="3" spans="2:8" ht="15.75" x14ac:dyDescent="0.25">
      <c r="B3" s="380" t="s">
        <v>399</v>
      </c>
      <c r="C3" s="381"/>
      <c r="D3" s="381"/>
      <c r="E3" s="381"/>
    </row>
    <row r="4" spans="2:8" ht="22.5" x14ac:dyDescent="0.25">
      <c r="B4" s="382"/>
      <c r="C4" s="383"/>
      <c r="D4" s="208" t="s">
        <v>275</v>
      </c>
      <c r="E4" s="209" t="s">
        <v>400</v>
      </c>
    </row>
    <row r="5" spans="2:8" x14ac:dyDescent="0.25">
      <c r="B5" s="382">
        <v>1</v>
      </c>
      <c r="C5" s="383"/>
      <c r="D5" s="210">
        <v>2</v>
      </c>
      <c r="E5" s="211"/>
    </row>
    <row r="6" spans="2:8" x14ac:dyDescent="0.25">
      <c r="B6" s="212"/>
      <c r="C6" s="213" t="s">
        <v>276</v>
      </c>
      <c r="D6" s="214" t="s">
        <v>277</v>
      </c>
      <c r="E6" s="215">
        <f>'ОРГАНИЗАЦИОНА 2019 6'!F12+'ОРГАНИЗАЦИОНА 2019 6'!F18+'ОРГАНИЗАЦИОНА 2019 6'!F35+'ОРГАНИЗАЦИОНА 2019 6'!F66+'ОРГАНИЗАЦИОНА 2019 6'!F77+'ОРГАНИЗАЦИОНА 2019 6'!F88+'ОРГАНИЗАЦИОНА 2019 6'!F89+'ОРГАНИЗАЦИОНА 2019 6'!F90+'ОРГАНИЗАЦИОНА 2019 6'!F91+'ОРГАНИЗАЦИОНА 2019 6'!F97+'ОРГАНИЗАЦИОНА 2019 6'!F102+'ОРГАНИЗАЦИОНА 2019 6'!F113+'ОРГАНИЗАЦИОНА 2019 6'!F119+'ОРГАНИЗАЦИОНА 2019 6'!F137+'ОРГАНИЗАЦИОНА 2019 6'!F145+'ОРГАНИЗАЦИОНА 2019 6'!F148+'ОРГАНИЗАЦИОНА 2019 6'!F174+'ОРГАНИЗАЦИОНА 2019 6'!F193+'ОРГАНИЗАЦИОНА 2019 6'!F194+'ОРГАНИЗАЦИОНА 2019 6'!F209+'ОРГАНИЗАЦИОНА 2019 6'!F263+'ОРГАНИЗАЦИОНА 2019 6'!F269+'ОРГАНИЗАЦИОНА 2019 6'!F272+'ОРГАНИЗАЦИОНА 2019 6'!F274+'ОРГАНИЗАЦИОНА 2019 6'!F290+'ОРГАНИЗАЦИОНА 2019 6'!F293+'ОРГАНИЗАЦИОНА 2019 6'!F295+'ОРГАНИЗАЦИОНА 2019 6'!F306+'ОРГАНИЗАЦИОНА 2019 6'!F313+'ОРГАНИЗАЦИОНА 2019 6'!F317+'ОРГАНИЗАЦИОНА 2019 6'!F320-548186</f>
        <v>3385327</v>
      </c>
    </row>
    <row r="7" spans="2:8" x14ac:dyDescent="0.25">
      <c r="B7" s="212"/>
      <c r="C7" s="213" t="s">
        <v>278</v>
      </c>
      <c r="D7" s="214" t="s">
        <v>279</v>
      </c>
      <c r="E7" s="215">
        <v>0</v>
      </c>
      <c r="G7" s="220"/>
    </row>
    <row r="8" spans="2:8" x14ac:dyDescent="0.25">
      <c r="B8" s="212"/>
      <c r="C8" s="213" t="s">
        <v>280</v>
      </c>
      <c r="D8" s="214" t="s">
        <v>281</v>
      </c>
      <c r="E8" s="215">
        <f>'ОРГАНИЗАЦИОНА 2019 6'!F67</f>
        <v>50000</v>
      </c>
    </row>
    <row r="9" spans="2:8" x14ac:dyDescent="0.25">
      <c r="B9" s="212"/>
      <c r="C9" s="213" t="s">
        <v>282</v>
      </c>
      <c r="D9" s="214" t="s">
        <v>283</v>
      </c>
      <c r="E9" s="215">
        <f>'ОРГАНИЗАЦИОНА 2019 6'!F8+'ОРГАНИЗАЦИОНА 2019 6'!F10+'ОРГАНИЗАЦИОНА 2019 6'!F15+'ОРГАНИЗАЦИОНА 2019 6'!F35+'ОРГАНИЗАЦИОНА 2019 6'!F42+'ОРГАНИЗАЦИОНА 2019 6'!F45+'ОРГАНИЗАЦИОНА 2019 6'!F47+'ОРГАНИЗАЦИОНА 2019 6'!F49+'ОРГАНИЗАЦИОНА 2019 6'!F64+'ОРГАНИЗАЦИОНА 2019 6'!F66+'ОРГАНИЗАЦИОНА 2019 6'!F83+'ОРГАНИЗАЦИОНА 2019 6'!F84+'ОРГАНИЗАЦИОНА 2019 6'!F85+'ОРГАНИЗАЦИОНА 2019 6'!F86+'ОРГАНИЗАЦИОНА 2019 6'!F87+'ОРГАНИЗАЦИОНА 2019 6'!F93+'ОРГАНИЗАЦИОНА 2019 6'!F95+'ОРГАНИЗАЦИОНА 2019 6'!F103+'ОРГАНИЗАЦИОНА 2019 6'!F135+'ОРГАНИЗАЦИОНА 2019 6'!F204+'ОРГАНИЗАЦИОНА 2019 6'!F218+'ОРГАНИЗАЦИОНА 2019 6'!F226+'ОРГАНИЗАЦИОНА 2019 6'!F270+'ОРГАНИЗАЦИОНА 2019 6'!F271+'ОРГАНИЗАЦИОНА 2019 6'!F273+'ОРГАНИЗАЦИОНА 2019 6'!F278+'ОРГАНИЗАЦИОНА 2019 6'!F289+'ОРГАНИЗАЦИОНА 2019 6'!F292+'ОРГАНИЗАЦИОНА 2019 6'!F291+'ОРГАНИЗАЦИОНА 2019 6'!F294+'ОРГАНИЗАЦИОНА 2019 6'!F300+'ОРГАНИЗАЦИОНА 2019 6'!F301+'ОРГАНИЗАЦИОНА 2019 6'!F312+'ОРГАНИЗАЦИОНА 2019 6'!F314+'ОРГАНИЗАЦИОНА 2019 6'!F315+'ОРГАНИЗАЦИОНА 2019 6'!F316+'ОРГАНИЗАЦИОНА 2019 6'!F318+'ОРГАНИЗАЦИОНА 2019 6'!F322+'ОРГАНИЗАЦИОНА 2019 6'!F323</f>
        <v>879527.67</v>
      </c>
    </row>
    <row r="10" spans="2:8" x14ac:dyDescent="0.25">
      <c r="B10" s="212"/>
      <c r="C10" s="213" t="s">
        <v>322</v>
      </c>
      <c r="D10" s="214" t="s">
        <v>284</v>
      </c>
      <c r="E10" s="215">
        <f>'ОРГАНИЗАЦИОНА 2019 6'!F229+'ОРГАНИЗАЦИОНА 2019 6'!F319</f>
        <v>333700</v>
      </c>
    </row>
    <row r="11" spans="2:8" x14ac:dyDescent="0.25">
      <c r="B11" s="212"/>
      <c r="C11" s="213" t="s">
        <v>285</v>
      </c>
      <c r="D11" s="214" t="s">
        <v>286</v>
      </c>
      <c r="E11" s="215">
        <f>'ОРГАНИЗАЦИОНА 2019 6'!F242+'ОРГАНИЗАЦИОНА 2019 6'!F220+'ОРГАНИЗАЦИОНА 2019 6'!F240</f>
        <v>2883552</v>
      </c>
    </row>
    <row r="12" spans="2:8" x14ac:dyDescent="0.25">
      <c r="B12" s="212"/>
      <c r="C12" s="213" t="s">
        <v>287</v>
      </c>
      <c r="D12" s="214" t="s">
        <v>288</v>
      </c>
      <c r="E12" s="215">
        <f>'ОРГАНИЗАЦИОНА 2019 6'!F194</f>
        <v>550000</v>
      </c>
      <c r="H12" s="220"/>
    </row>
    <row r="13" spans="2:8" x14ac:dyDescent="0.25">
      <c r="B13" s="212"/>
      <c r="C13" s="213" t="s">
        <v>289</v>
      </c>
      <c r="D13" s="214" t="s">
        <v>290</v>
      </c>
      <c r="E13" s="215">
        <f>'ОРГАНИЗАЦИОНА 2019 6'!F196+'ОРГАНИЗАЦИОНА 2019 6'!F197+'ОРГАНИЗАЦИОНА 2019 6'!F184+'ОРГАНИЗАЦИОНА 2019 6'!F163+'ОРГАНИЗАЦИОНА 2019 6'!F155</f>
        <v>167000</v>
      </c>
    </row>
    <row r="14" spans="2:8" x14ac:dyDescent="0.25">
      <c r="B14" s="212"/>
      <c r="C14" s="213" t="s">
        <v>291</v>
      </c>
      <c r="D14" s="214" t="s">
        <v>292</v>
      </c>
      <c r="E14" s="215">
        <f>'ОРГАНИЗАЦИОНА 2019 6'!F195</f>
        <v>110000</v>
      </c>
      <c r="H14" s="220"/>
    </row>
    <row r="15" spans="2:8" x14ac:dyDescent="0.25">
      <c r="B15" s="212"/>
      <c r="C15" s="213">
        <v>10</v>
      </c>
      <c r="D15" s="214" t="s">
        <v>96</v>
      </c>
      <c r="E15" s="215">
        <f>'ОРГАНИЗАЦИОНА 2019 6'!F141+'ОРГАНИЗАЦИОНА 2019 6'!F121+'ОРГАНИЗАЦИОНА 2019 6'!F275</f>
        <v>1123000</v>
      </c>
    </row>
    <row r="16" spans="2:8" ht="15.75" thickBot="1" x14ac:dyDescent="0.3">
      <c r="B16" s="216"/>
      <c r="C16" s="217"/>
      <c r="D16" s="218" t="s">
        <v>293</v>
      </c>
      <c r="E16" s="219">
        <f>SUM(E6:E15)</f>
        <v>9482106.6699999999</v>
      </c>
      <c r="H16" s="220"/>
    </row>
    <row r="17" spans="2:8" x14ac:dyDescent="0.25">
      <c r="E17" s="220"/>
      <c r="H17" s="220"/>
    </row>
    <row r="19" spans="2:8" ht="15.75" x14ac:dyDescent="0.25">
      <c r="B19" s="277" t="s">
        <v>308</v>
      </c>
      <c r="C19" s="278"/>
      <c r="D19" s="384"/>
      <c r="E19" s="384"/>
    </row>
    <row r="20" spans="2:8" ht="31.5" x14ac:dyDescent="0.25">
      <c r="B20" s="279" t="s">
        <v>309</v>
      </c>
      <c r="C20" s="279" t="s">
        <v>310</v>
      </c>
      <c r="D20" s="376" t="s">
        <v>401</v>
      </c>
      <c r="E20" s="228"/>
      <c r="F20" s="228"/>
    </row>
    <row r="21" spans="2:8" ht="15.75" x14ac:dyDescent="0.25">
      <c r="B21" s="280">
        <v>1</v>
      </c>
      <c r="C21" s="279">
        <v>2</v>
      </c>
      <c r="D21" s="377">
        <v>4</v>
      </c>
      <c r="E21" s="228"/>
      <c r="F21" s="228"/>
    </row>
    <row r="22" spans="2:8" x14ac:dyDescent="0.25">
      <c r="B22" s="281" t="s">
        <v>311</v>
      </c>
      <c r="C22" s="282" t="s">
        <v>312</v>
      </c>
      <c r="D22" s="378">
        <f>E6+E7+E8+E9+E10+E11+E13</f>
        <v>7699106.6699999999</v>
      </c>
      <c r="E22" s="228"/>
      <c r="F22" s="228"/>
      <c r="H22" s="220"/>
    </row>
    <row r="23" spans="2:8" x14ac:dyDescent="0.25">
      <c r="B23" s="281" t="s">
        <v>313</v>
      </c>
      <c r="C23" s="282" t="s">
        <v>314</v>
      </c>
      <c r="D23" s="378">
        <f>E15+E14+E12</f>
        <v>1783000</v>
      </c>
      <c r="E23" s="228"/>
      <c r="F23" s="228"/>
    </row>
    <row r="24" spans="2:8" ht="15.75" x14ac:dyDescent="0.25">
      <c r="B24" s="282"/>
      <c r="C24" s="279" t="s">
        <v>315</v>
      </c>
      <c r="D24" s="379">
        <f t="shared" ref="D24" si="0">D22+D23</f>
        <v>9482106.6699999999</v>
      </c>
      <c r="E24" s="228"/>
      <c r="F24" s="228"/>
    </row>
    <row r="25" spans="2:8" x14ac:dyDescent="0.25">
      <c r="B25" s="228"/>
      <c r="C25" s="228"/>
      <c r="D25" s="228"/>
      <c r="E25" s="228"/>
      <c r="F25" s="228"/>
      <c r="G25" s="228"/>
    </row>
  </sheetData>
  <mergeCells count="4">
    <mergeCell ref="B3:E3"/>
    <mergeCell ref="B4:C4"/>
    <mergeCell ref="B5:C5"/>
    <mergeCell ref="D19:E19"/>
  </mergeCells>
  <pageMargins left="0.7" right="0.7" top="0.75" bottom="0.75" header="0.3" footer="0.3"/>
  <pageSetup paperSize="9" scale="10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7"/>
  <sheetViews>
    <sheetView workbookViewId="0">
      <selection activeCell="E24" sqref="E24"/>
    </sheetView>
  </sheetViews>
  <sheetFormatPr defaultColWidth="9.140625" defaultRowHeight="12.75" x14ac:dyDescent="0.25"/>
  <cols>
    <col min="1" max="1" width="9.140625" style="1"/>
    <col min="2" max="2" width="15" style="1" customWidth="1"/>
    <col min="3" max="3" width="47.28515625" style="4" customWidth="1"/>
    <col min="4" max="6" width="12.7109375" style="5" customWidth="1"/>
    <col min="7" max="7" width="10.28515625" style="1" customWidth="1"/>
    <col min="8" max="16384" width="9.140625" style="1"/>
  </cols>
  <sheetData>
    <row r="2" spans="2:6" ht="43.5" customHeight="1" x14ac:dyDescent="0.25">
      <c r="B2" s="385" t="s">
        <v>397</v>
      </c>
      <c r="C2" s="386"/>
      <c r="D2" s="386"/>
      <c r="E2" s="386"/>
      <c r="F2" s="386"/>
    </row>
    <row r="4" spans="2:6" ht="25.5" x14ac:dyDescent="0.25">
      <c r="B4" s="154" t="s">
        <v>0</v>
      </c>
      <c r="C4" s="154" t="s">
        <v>1</v>
      </c>
      <c r="D4" s="155" t="s">
        <v>361</v>
      </c>
      <c r="E4" s="155" t="s">
        <v>398</v>
      </c>
      <c r="F4" s="155" t="s">
        <v>46</v>
      </c>
    </row>
    <row r="5" spans="2:6" x14ac:dyDescent="0.25">
      <c r="B5" s="1">
        <v>1</v>
      </c>
      <c r="C5" s="1">
        <v>2</v>
      </c>
      <c r="D5" s="2">
        <v>4</v>
      </c>
      <c r="E5" s="2"/>
      <c r="F5" s="2">
        <v>5</v>
      </c>
    </row>
    <row r="7" spans="2:6" x14ac:dyDescent="0.25">
      <c r="B7" s="156"/>
      <c r="C7" s="157" t="s">
        <v>294</v>
      </c>
      <c r="D7" s="158">
        <f>D9-D17</f>
        <v>-56079</v>
      </c>
      <c r="E7" s="158">
        <f>E9-E17</f>
        <v>-337220</v>
      </c>
      <c r="F7" s="158">
        <v>0</v>
      </c>
    </row>
    <row r="9" spans="2:6" x14ac:dyDescent="0.25">
      <c r="B9" s="387" t="s">
        <v>295</v>
      </c>
      <c r="C9" s="387"/>
      <c r="D9" s="160">
        <f>D11-D15</f>
        <v>-1000</v>
      </c>
      <c r="E9" s="160">
        <f>E11-E14</f>
        <v>-1000</v>
      </c>
      <c r="F9" s="160">
        <f>F11-F14</f>
        <v>0</v>
      </c>
    </row>
    <row r="11" spans="2:6" x14ac:dyDescent="0.25">
      <c r="B11" s="1">
        <v>911</v>
      </c>
      <c r="C11" s="4" t="s">
        <v>296</v>
      </c>
      <c r="D11" s="5">
        <v>0</v>
      </c>
      <c r="E11" s="5">
        <f>E12</f>
        <v>0</v>
      </c>
      <c r="F11" s="5">
        <v>0</v>
      </c>
    </row>
    <row r="12" spans="2:6" s="8" customFormat="1" ht="14.25" customHeight="1" x14ac:dyDescent="0.25">
      <c r="B12" s="174">
        <v>9114</v>
      </c>
      <c r="C12" s="175" t="s">
        <v>297</v>
      </c>
      <c r="D12" s="176">
        <v>0</v>
      </c>
      <c r="E12" s="176">
        <v>0</v>
      </c>
      <c r="F12" s="176">
        <v>0</v>
      </c>
    </row>
    <row r="13" spans="2:6" s="9" customFormat="1" x14ac:dyDescent="0.25">
      <c r="C13" s="8"/>
      <c r="D13" s="7"/>
      <c r="E13" s="7"/>
      <c r="F13" s="7"/>
    </row>
    <row r="14" spans="2:6" s="20" customFormat="1" ht="14.25" customHeight="1" x14ac:dyDescent="0.25">
      <c r="B14" s="204">
        <v>611</v>
      </c>
      <c r="C14" s="201" t="s">
        <v>298</v>
      </c>
      <c r="D14" s="19">
        <v>0</v>
      </c>
      <c r="E14" s="19">
        <f>E15</f>
        <v>1000</v>
      </c>
      <c r="F14" s="19">
        <v>0</v>
      </c>
    </row>
    <row r="15" spans="2:6" s="174" customFormat="1" x14ac:dyDescent="0.25">
      <c r="B15" s="174">
        <v>6114</v>
      </c>
      <c r="C15" s="175" t="s">
        <v>299</v>
      </c>
      <c r="D15" s="176">
        <v>1000</v>
      </c>
      <c r="E15" s="176">
        <v>1000</v>
      </c>
      <c r="F15" s="176">
        <v>0</v>
      </c>
    </row>
    <row r="17" spans="2:6" s="9" customFormat="1" x14ac:dyDescent="0.25">
      <c r="B17" s="387" t="s">
        <v>240</v>
      </c>
      <c r="C17" s="387"/>
      <c r="D17" s="160">
        <f>D19+D22</f>
        <v>55079</v>
      </c>
      <c r="E17" s="160">
        <f>E19+E22</f>
        <v>336220</v>
      </c>
      <c r="F17" s="160">
        <f>F19-F22</f>
        <v>0</v>
      </c>
    </row>
    <row r="18" spans="2:6" s="9" customFormat="1" x14ac:dyDescent="0.25">
      <c r="C18" s="8"/>
      <c r="D18" s="7"/>
      <c r="E18" s="7"/>
      <c r="F18" s="7"/>
    </row>
    <row r="19" spans="2:6" x14ac:dyDescent="0.25">
      <c r="B19" s="1">
        <v>921</v>
      </c>
      <c r="C19" s="4" t="s">
        <v>300</v>
      </c>
      <c r="D19" s="5">
        <v>0</v>
      </c>
      <c r="E19" s="5">
        <f>E20</f>
        <v>0</v>
      </c>
      <c r="F19" s="5">
        <v>0</v>
      </c>
    </row>
    <row r="20" spans="2:6" s="9" customFormat="1" x14ac:dyDescent="0.25">
      <c r="B20" s="9">
        <v>9212</v>
      </c>
      <c r="C20" s="8" t="s">
        <v>301</v>
      </c>
      <c r="D20" s="7">
        <v>0</v>
      </c>
      <c r="E20" s="7">
        <f>0</f>
        <v>0</v>
      </c>
      <c r="F20" s="7">
        <v>0</v>
      </c>
    </row>
    <row r="21" spans="2:6" s="9" customFormat="1" x14ac:dyDescent="0.25">
      <c r="C21" s="8"/>
      <c r="D21" s="7"/>
      <c r="E21" s="7"/>
      <c r="F21" s="7"/>
    </row>
    <row r="22" spans="2:6" s="21" customFormat="1" x14ac:dyDescent="0.25">
      <c r="B22" s="21">
        <v>621</v>
      </c>
      <c r="C22" s="18" t="s">
        <v>302</v>
      </c>
      <c r="D22" s="19">
        <f>D23</f>
        <v>55079</v>
      </c>
      <c r="E22" s="19">
        <f>E23</f>
        <v>336220</v>
      </c>
      <c r="F22" s="19">
        <v>0</v>
      </c>
    </row>
    <row r="23" spans="2:6" s="20" customFormat="1" x14ac:dyDescent="0.25">
      <c r="B23" s="20">
        <v>6219</v>
      </c>
      <c r="C23" s="22" t="s">
        <v>303</v>
      </c>
      <c r="D23" s="23">
        <v>55079</v>
      </c>
      <c r="E23" s="23">
        <v>336220</v>
      </c>
      <c r="F23" s="23">
        <v>0</v>
      </c>
    </row>
    <row r="24" spans="2:6" s="221" customFormat="1" x14ac:dyDescent="0.25">
      <c r="D24" s="19"/>
      <c r="E24" s="19"/>
      <c r="F24" s="19"/>
    </row>
    <row r="25" spans="2:6" s="221" customFormat="1" x14ac:dyDescent="0.25">
      <c r="D25" s="19"/>
      <c r="E25" s="19"/>
      <c r="F25" s="19"/>
    </row>
    <row r="26" spans="2:6" s="221" customFormat="1" x14ac:dyDescent="0.25">
      <c r="D26" s="19"/>
      <c r="E26" s="19"/>
      <c r="F26" s="19"/>
    </row>
    <row r="27" spans="2:6" s="221" customFormat="1" x14ac:dyDescent="0.25">
      <c r="D27" s="19"/>
      <c r="E27" s="19"/>
      <c r="F27" s="19"/>
    </row>
    <row r="28" spans="2:6" s="221" customFormat="1" x14ac:dyDescent="0.25">
      <c r="D28" s="19"/>
      <c r="E28" s="19"/>
      <c r="F28" s="19"/>
    </row>
    <row r="29" spans="2:6" s="221" customFormat="1" x14ac:dyDescent="0.25">
      <c r="D29" s="19"/>
      <c r="E29" s="19"/>
      <c r="F29" s="19"/>
    </row>
    <row r="30" spans="2:6" s="221" customFormat="1" x14ac:dyDescent="0.25">
      <c r="D30" s="19"/>
      <c r="E30" s="19"/>
      <c r="F30" s="19"/>
    </row>
    <row r="31" spans="2:6" s="221" customFormat="1" x14ac:dyDescent="0.25">
      <c r="D31" s="19"/>
      <c r="E31" s="19"/>
      <c r="F31" s="19"/>
    </row>
    <row r="32" spans="2:6" s="221" customFormat="1" x14ac:dyDescent="0.25">
      <c r="D32" s="19"/>
      <c r="E32" s="19"/>
      <c r="F32" s="19"/>
    </row>
    <row r="33" spans="4:6" s="221" customFormat="1" x14ac:dyDescent="0.25">
      <c r="D33" s="19"/>
      <c r="E33" s="19"/>
      <c r="F33" s="19"/>
    </row>
    <row r="34" spans="4:6" s="221" customFormat="1" x14ac:dyDescent="0.25">
      <c r="D34" s="19"/>
      <c r="E34" s="19"/>
      <c r="F34" s="19"/>
    </row>
    <row r="35" spans="4:6" s="221" customFormat="1" x14ac:dyDescent="0.25">
      <c r="D35" s="19"/>
      <c r="E35" s="19"/>
      <c r="F35" s="19"/>
    </row>
    <row r="36" spans="4:6" s="221" customFormat="1" x14ac:dyDescent="0.25">
      <c r="D36" s="19"/>
      <c r="E36" s="19"/>
      <c r="F36" s="19"/>
    </row>
    <row r="37" spans="4:6" s="221" customFormat="1" x14ac:dyDescent="0.25">
      <c r="D37" s="19"/>
      <c r="E37" s="19"/>
      <c r="F37" s="19"/>
    </row>
    <row r="38" spans="4:6" s="221" customFormat="1" x14ac:dyDescent="0.25">
      <c r="D38" s="19"/>
      <c r="E38" s="19"/>
      <c r="F38" s="19"/>
    </row>
    <row r="39" spans="4:6" s="221" customFormat="1" x14ac:dyDescent="0.25">
      <c r="D39" s="19"/>
      <c r="E39" s="19"/>
      <c r="F39" s="19"/>
    </row>
    <row r="40" spans="4:6" s="221" customFormat="1" x14ac:dyDescent="0.25">
      <c r="D40" s="19"/>
      <c r="E40" s="19"/>
      <c r="F40" s="19"/>
    </row>
    <row r="41" spans="4:6" s="221" customFormat="1" x14ac:dyDescent="0.25">
      <c r="D41" s="19"/>
      <c r="E41" s="19"/>
      <c r="F41" s="19"/>
    </row>
    <row r="42" spans="4:6" s="221" customFormat="1" x14ac:dyDescent="0.25">
      <c r="D42" s="19"/>
      <c r="E42" s="19"/>
      <c r="F42" s="19"/>
    </row>
    <row r="43" spans="4:6" s="221" customFormat="1" x14ac:dyDescent="0.25">
      <c r="D43" s="19"/>
      <c r="E43" s="19"/>
      <c r="F43" s="19"/>
    </row>
    <row r="44" spans="4:6" s="221" customFormat="1" x14ac:dyDescent="0.25">
      <c r="D44" s="19"/>
      <c r="E44" s="19"/>
      <c r="F44" s="19"/>
    </row>
    <row r="45" spans="4:6" s="221" customFormat="1" x14ac:dyDescent="0.25">
      <c r="D45" s="19"/>
      <c r="E45" s="19"/>
      <c r="F45" s="19"/>
    </row>
    <row r="46" spans="4:6" s="221" customFormat="1" x14ac:dyDescent="0.25">
      <c r="D46" s="19"/>
      <c r="E46" s="19"/>
      <c r="F46" s="19"/>
    </row>
    <row r="47" spans="4:6" s="221" customFormat="1" x14ac:dyDescent="0.25">
      <c r="D47" s="19"/>
      <c r="E47" s="19"/>
      <c r="F47" s="19"/>
    </row>
    <row r="48" spans="4:6" s="221" customFormat="1" x14ac:dyDescent="0.25">
      <c r="D48" s="19"/>
      <c r="E48" s="19"/>
      <c r="F48" s="19"/>
    </row>
    <row r="49" spans="4:6" s="221" customFormat="1" x14ac:dyDescent="0.25">
      <c r="D49" s="19"/>
      <c r="E49" s="19"/>
      <c r="F49" s="19"/>
    </row>
    <row r="50" spans="4:6" s="221" customFormat="1" x14ac:dyDescent="0.25">
      <c r="D50" s="19"/>
      <c r="E50" s="19"/>
      <c r="F50" s="19"/>
    </row>
    <row r="51" spans="4:6" s="221" customFormat="1" x14ac:dyDescent="0.25">
      <c r="D51" s="19"/>
      <c r="E51" s="19"/>
      <c r="F51" s="19"/>
    </row>
    <row r="52" spans="4:6" s="221" customFormat="1" x14ac:dyDescent="0.25">
      <c r="D52" s="19"/>
      <c r="E52" s="19"/>
      <c r="F52" s="19"/>
    </row>
    <row r="53" spans="4:6" s="221" customFormat="1" x14ac:dyDescent="0.25">
      <c r="D53" s="19"/>
      <c r="E53" s="19"/>
      <c r="F53" s="19"/>
    </row>
    <row r="54" spans="4:6" s="221" customFormat="1" x14ac:dyDescent="0.25">
      <c r="D54" s="19"/>
      <c r="E54" s="19"/>
      <c r="F54" s="19"/>
    </row>
    <row r="55" spans="4:6" s="221" customFormat="1" x14ac:dyDescent="0.25">
      <c r="D55" s="19"/>
      <c r="E55" s="19"/>
      <c r="F55" s="19"/>
    </row>
    <row r="56" spans="4:6" s="221" customFormat="1" x14ac:dyDescent="0.25">
      <c r="D56" s="19"/>
      <c r="E56" s="19"/>
      <c r="F56" s="19"/>
    </row>
    <row r="57" spans="4:6" s="221" customFormat="1" x14ac:dyDescent="0.25">
      <c r="D57" s="19"/>
      <c r="E57" s="19"/>
      <c r="F57" s="19"/>
    </row>
  </sheetData>
  <mergeCells count="3">
    <mergeCell ref="B2:F2"/>
    <mergeCell ref="B9:C9"/>
    <mergeCell ref="B17:C17"/>
  </mergeCells>
  <pageMargins left="0.7" right="0.7" top="0.75" bottom="0.75" header="0.3" footer="0.3"/>
  <pageSetup paperSize="9" scale="1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7"/>
  <sheetViews>
    <sheetView tabSelected="1" topLeftCell="A316" zoomScaleNormal="100" zoomScaleSheetLayoutView="100" workbookViewId="0">
      <selection activeCell="F3" sqref="F3"/>
    </sheetView>
  </sheetViews>
  <sheetFormatPr defaultColWidth="9.140625" defaultRowHeight="15" x14ac:dyDescent="0.25"/>
  <cols>
    <col min="1" max="1" width="9.140625" style="33"/>
    <col min="2" max="3" width="9.42578125" style="34" customWidth="1"/>
    <col min="4" max="4" width="57.28515625" style="34" customWidth="1"/>
    <col min="5" max="6" width="16" style="92" customWidth="1"/>
    <col min="7" max="7" width="9.5703125" style="34" bestFit="1" customWidth="1"/>
    <col min="8" max="8" width="11.7109375" style="34" bestFit="1" customWidth="1"/>
    <col min="9" max="16384" width="9.140625" style="34"/>
  </cols>
  <sheetData>
    <row r="2" spans="1:6" ht="45" customHeight="1" x14ac:dyDescent="0.25">
      <c r="B2" s="391" t="s">
        <v>396</v>
      </c>
      <c r="C2" s="392"/>
      <c r="D2" s="392"/>
      <c r="E2" s="392"/>
      <c r="F2" s="392"/>
    </row>
    <row r="3" spans="1:6" s="91" customFormat="1" ht="31.5" x14ac:dyDescent="0.25">
      <c r="A3" s="90"/>
      <c r="B3" s="388" t="s">
        <v>0</v>
      </c>
      <c r="C3" s="388"/>
      <c r="D3" s="230" t="s">
        <v>1</v>
      </c>
      <c r="E3" s="102" t="s">
        <v>361</v>
      </c>
      <c r="F3" s="102" t="s">
        <v>379</v>
      </c>
    </row>
    <row r="4" spans="1:6" x14ac:dyDescent="0.25">
      <c r="B4" s="389">
        <v>1</v>
      </c>
      <c r="C4" s="389"/>
      <c r="D4" s="231">
        <v>2</v>
      </c>
      <c r="E4" s="103">
        <v>3</v>
      </c>
      <c r="F4" s="103">
        <v>4</v>
      </c>
    </row>
    <row r="5" spans="1:6" ht="30" customHeight="1" x14ac:dyDescent="0.25">
      <c r="B5" s="35"/>
      <c r="C5" s="35"/>
      <c r="D5" s="232" t="s">
        <v>47</v>
      </c>
      <c r="E5" s="95"/>
      <c r="F5" s="95"/>
    </row>
    <row r="6" spans="1:6" x14ac:dyDescent="0.25">
      <c r="B6" s="35"/>
      <c r="C6" s="35"/>
      <c r="D6" s="232" t="s">
        <v>48</v>
      </c>
      <c r="E6" s="95"/>
      <c r="F6" s="95"/>
    </row>
    <row r="7" spans="1:6" x14ac:dyDescent="0.25">
      <c r="B7" s="55">
        <v>410000</v>
      </c>
      <c r="C7" s="36"/>
      <c r="D7" s="36" t="s">
        <v>49</v>
      </c>
      <c r="E7" s="104"/>
      <c r="F7" s="104"/>
    </row>
    <row r="8" spans="1:6" x14ac:dyDescent="0.25">
      <c r="B8" s="233">
        <v>412100</v>
      </c>
      <c r="C8" s="37"/>
      <c r="D8" s="37" t="s">
        <v>50</v>
      </c>
      <c r="E8" s="105">
        <v>2000</v>
      </c>
      <c r="F8" s="105">
        <f>F9</f>
        <v>1500</v>
      </c>
    </row>
    <row r="9" spans="1:6" ht="30" x14ac:dyDescent="0.25">
      <c r="B9" s="234"/>
      <c r="C9" s="35"/>
      <c r="D9" s="38" t="s">
        <v>320</v>
      </c>
      <c r="E9" s="106">
        <v>2000</v>
      </c>
      <c r="F9" s="106">
        <v>1500</v>
      </c>
    </row>
    <row r="10" spans="1:6" s="40" customFormat="1" x14ac:dyDescent="0.25">
      <c r="A10" s="39"/>
      <c r="B10" s="233">
        <v>412300</v>
      </c>
      <c r="C10" s="37"/>
      <c r="D10" s="37" t="s">
        <v>51</v>
      </c>
      <c r="E10" s="105">
        <v>2500</v>
      </c>
      <c r="F10" s="105">
        <v>2500</v>
      </c>
    </row>
    <row r="11" spans="1:6" x14ac:dyDescent="0.25">
      <c r="B11" s="234"/>
      <c r="C11" s="35"/>
      <c r="D11" s="35" t="s">
        <v>52</v>
      </c>
      <c r="E11" s="106">
        <v>2500</v>
      </c>
      <c r="F11" s="106">
        <v>2500</v>
      </c>
    </row>
    <row r="12" spans="1:6" s="40" customFormat="1" x14ac:dyDescent="0.25">
      <c r="A12" s="39"/>
      <c r="B12" s="233">
        <v>412600</v>
      </c>
      <c r="C12" s="37"/>
      <c r="D12" s="37" t="s">
        <v>53</v>
      </c>
      <c r="E12" s="105">
        <v>6000</v>
      </c>
      <c r="F12" s="105">
        <f>F13+F14</f>
        <v>3000</v>
      </c>
    </row>
    <row r="13" spans="1:6" x14ac:dyDescent="0.25">
      <c r="B13" s="234"/>
      <c r="C13" s="35"/>
      <c r="D13" s="35" t="s">
        <v>54</v>
      </c>
      <c r="E13" s="106">
        <v>3000</v>
      </c>
      <c r="F13" s="106">
        <v>1500</v>
      </c>
    </row>
    <row r="14" spans="1:6" x14ac:dyDescent="0.25">
      <c r="B14" s="234"/>
      <c r="C14" s="35"/>
      <c r="D14" s="35" t="s">
        <v>55</v>
      </c>
      <c r="E14" s="106">
        <v>3000</v>
      </c>
      <c r="F14" s="106">
        <v>1500</v>
      </c>
    </row>
    <row r="15" spans="1:6" s="40" customFormat="1" x14ac:dyDescent="0.25">
      <c r="A15" s="39"/>
      <c r="B15" s="233">
        <v>412700</v>
      </c>
      <c r="C15" s="37"/>
      <c r="D15" s="37" t="s">
        <v>56</v>
      </c>
      <c r="E15" s="105">
        <v>10000</v>
      </c>
      <c r="F15" s="105">
        <f>F16+F17</f>
        <v>8500</v>
      </c>
    </row>
    <row r="16" spans="1:6" x14ac:dyDescent="0.25">
      <c r="B16" s="235"/>
      <c r="C16" s="41"/>
      <c r="D16" s="41" t="s">
        <v>57</v>
      </c>
      <c r="E16" s="106">
        <v>6000</v>
      </c>
      <c r="F16" s="106">
        <v>7000</v>
      </c>
    </row>
    <row r="17" spans="1:7" x14ac:dyDescent="0.25">
      <c r="B17" s="235"/>
      <c r="C17" s="41"/>
      <c r="D17" s="41" t="s">
        <v>58</v>
      </c>
      <c r="E17" s="106">
        <v>4000</v>
      </c>
      <c r="F17" s="106">
        <v>1500</v>
      </c>
    </row>
    <row r="18" spans="1:7" s="40" customFormat="1" x14ac:dyDescent="0.25">
      <c r="A18" s="39"/>
      <c r="B18" s="233">
        <v>412900</v>
      </c>
      <c r="C18" s="37"/>
      <c r="D18" s="37" t="s">
        <v>59</v>
      </c>
      <c r="E18" s="105">
        <v>266500</v>
      </c>
      <c r="F18" s="105">
        <f>F19+F20+F21+F22+F23+F24+F25</f>
        <v>246500</v>
      </c>
    </row>
    <row r="19" spans="1:7" x14ac:dyDescent="0.25">
      <c r="B19" s="234"/>
      <c r="C19" s="35"/>
      <c r="D19" s="35" t="s">
        <v>60</v>
      </c>
      <c r="E19" s="106">
        <v>206000</v>
      </c>
      <c r="F19" s="106">
        <v>206000</v>
      </c>
    </row>
    <row r="20" spans="1:7" x14ac:dyDescent="0.25">
      <c r="B20" s="236"/>
      <c r="C20" s="141"/>
      <c r="D20" s="141" t="s">
        <v>321</v>
      </c>
      <c r="E20" s="142">
        <v>24000</v>
      </c>
      <c r="F20" s="142">
        <v>15000</v>
      </c>
    </row>
    <row r="21" spans="1:7" x14ac:dyDescent="0.25">
      <c r="B21" s="35"/>
      <c r="C21" s="35"/>
      <c r="D21" s="41" t="s">
        <v>61</v>
      </c>
      <c r="E21" s="106">
        <v>25000</v>
      </c>
      <c r="F21" s="106">
        <v>20000</v>
      </c>
    </row>
    <row r="22" spans="1:7" x14ac:dyDescent="0.25">
      <c r="B22" s="35"/>
      <c r="C22" s="35"/>
      <c r="D22" s="41" t="s">
        <v>62</v>
      </c>
      <c r="E22" s="106">
        <v>5000</v>
      </c>
      <c r="F22" s="106">
        <v>2000</v>
      </c>
    </row>
    <row r="23" spans="1:7" x14ac:dyDescent="0.25">
      <c r="B23" s="35"/>
      <c r="C23" s="35"/>
      <c r="D23" s="41" t="s">
        <v>63</v>
      </c>
      <c r="E23" s="106">
        <v>4000</v>
      </c>
      <c r="F23" s="106">
        <v>1000</v>
      </c>
    </row>
    <row r="24" spans="1:7" ht="30" x14ac:dyDescent="0.25">
      <c r="B24" s="35"/>
      <c r="C24" s="35"/>
      <c r="D24" s="42" t="s">
        <v>64</v>
      </c>
      <c r="E24" s="106">
        <v>1000</v>
      </c>
      <c r="F24" s="106">
        <v>1000</v>
      </c>
    </row>
    <row r="25" spans="1:7" x14ac:dyDescent="0.25">
      <c r="B25" s="41"/>
      <c r="C25" s="41"/>
      <c r="D25" s="42" t="s">
        <v>65</v>
      </c>
      <c r="E25" s="106">
        <v>1500</v>
      </c>
      <c r="F25" s="106">
        <v>1500</v>
      </c>
    </row>
    <row r="26" spans="1:7" x14ac:dyDescent="0.25">
      <c r="B26" s="237">
        <v>510000</v>
      </c>
      <c r="C26" s="43"/>
      <c r="D26" s="43" t="s">
        <v>66</v>
      </c>
      <c r="E26" s="107">
        <v>0</v>
      </c>
      <c r="F26" s="107">
        <v>0</v>
      </c>
    </row>
    <row r="27" spans="1:7" x14ac:dyDescent="0.25">
      <c r="B27" s="35">
        <v>511300</v>
      </c>
      <c r="C27" s="35"/>
      <c r="D27" s="35" t="s">
        <v>67</v>
      </c>
      <c r="E27" s="106"/>
      <c r="F27" s="106"/>
    </row>
    <row r="28" spans="1:7" x14ac:dyDescent="0.25">
      <c r="B28" s="35"/>
      <c r="C28" s="35"/>
      <c r="D28" s="35" t="s">
        <v>68</v>
      </c>
      <c r="E28" s="106">
        <v>0</v>
      </c>
      <c r="F28" s="106">
        <v>0</v>
      </c>
    </row>
    <row r="29" spans="1:7" x14ac:dyDescent="0.25">
      <c r="B29" s="390" t="s">
        <v>69</v>
      </c>
      <c r="C29" s="390"/>
      <c r="D29" s="390"/>
      <c r="E29" s="113">
        <f>266500+10000+6000+2500+2000</f>
        <v>287000</v>
      </c>
      <c r="F29" s="113">
        <f>F26+F18+F15+F12+F10+F8</f>
        <v>262000</v>
      </c>
      <c r="G29" s="347"/>
    </row>
    <row r="30" spans="1:7" x14ac:dyDescent="0.25">
      <c r="B30" s="35"/>
      <c r="C30" s="35"/>
      <c r="D30" s="35"/>
      <c r="E30" s="95"/>
      <c r="F30" s="95"/>
    </row>
    <row r="31" spans="1:7" x14ac:dyDescent="0.25">
      <c r="B31" s="35"/>
      <c r="C31" s="35"/>
      <c r="D31" s="35"/>
      <c r="E31" s="95"/>
      <c r="F31" s="95"/>
    </row>
    <row r="32" spans="1:7" ht="31.5" customHeight="1" x14ac:dyDescent="0.25">
      <c r="B32" s="35"/>
      <c r="C32" s="35"/>
      <c r="D32" s="238" t="s">
        <v>70</v>
      </c>
      <c r="E32" s="95"/>
      <c r="F32" s="95"/>
    </row>
    <row r="33" spans="2:6" x14ac:dyDescent="0.25">
      <c r="B33" s="35"/>
      <c r="C33" s="35"/>
      <c r="D33" s="238" t="s">
        <v>71</v>
      </c>
      <c r="E33" s="95"/>
      <c r="F33" s="95"/>
    </row>
    <row r="34" spans="2:6" x14ac:dyDescent="0.25">
      <c r="B34" s="44">
        <v>410000</v>
      </c>
      <c r="C34" s="45"/>
      <c r="D34" s="239" t="s">
        <v>49</v>
      </c>
      <c r="E34" s="93"/>
      <c r="F34" s="93"/>
    </row>
    <row r="35" spans="2:6" ht="30" x14ac:dyDescent="0.25">
      <c r="B35" s="46">
        <v>412200</v>
      </c>
      <c r="C35" s="47"/>
      <c r="D35" s="240" t="s">
        <v>72</v>
      </c>
      <c r="E35" s="105">
        <f>E36+E37+E38+E39+E40+E41</f>
        <v>101000</v>
      </c>
      <c r="F35" s="105">
        <f>F36+F37+F38+F39+F40+F41</f>
        <v>101000</v>
      </c>
    </row>
    <row r="36" spans="2:6" x14ac:dyDescent="0.25">
      <c r="B36" s="35"/>
      <c r="C36" s="35"/>
      <c r="D36" s="35" t="s">
        <v>73</v>
      </c>
      <c r="E36" s="95">
        <v>33000</v>
      </c>
      <c r="F36" s="95">
        <v>33000</v>
      </c>
    </row>
    <row r="37" spans="2:6" x14ac:dyDescent="0.25">
      <c r="B37" s="35"/>
      <c r="C37" s="35"/>
      <c r="D37" s="241" t="s">
        <v>74</v>
      </c>
      <c r="E37" s="95">
        <v>14000</v>
      </c>
      <c r="F37" s="95">
        <v>14000</v>
      </c>
    </row>
    <row r="38" spans="2:6" x14ac:dyDescent="0.25">
      <c r="B38" s="35"/>
      <c r="C38" s="35"/>
      <c r="D38" s="241" t="s">
        <v>75</v>
      </c>
      <c r="E38" s="95">
        <v>10000</v>
      </c>
      <c r="F38" s="95">
        <v>10000</v>
      </c>
    </row>
    <row r="39" spans="2:6" x14ac:dyDescent="0.25">
      <c r="B39" s="35"/>
      <c r="C39" s="35"/>
      <c r="D39" s="283" t="s">
        <v>318</v>
      </c>
      <c r="E39" s="124">
        <v>1000</v>
      </c>
      <c r="F39" s="124">
        <v>1000</v>
      </c>
    </row>
    <row r="40" spans="2:6" x14ac:dyDescent="0.25">
      <c r="B40" s="35"/>
      <c r="C40" s="35"/>
      <c r="D40" s="241" t="s">
        <v>76</v>
      </c>
      <c r="E40" s="95">
        <v>38000</v>
      </c>
      <c r="F40" s="95">
        <v>38000</v>
      </c>
    </row>
    <row r="41" spans="2:6" x14ac:dyDescent="0.25">
      <c r="B41" s="35"/>
      <c r="C41" s="35"/>
      <c r="D41" s="241" t="s">
        <v>77</v>
      </c>
      <c r="E41" s="95">
        <v>5000</v>
      </c>
      <c r="F41" s="95">
        <v>5000</v>
      </c>
    </row>
    <row r="42" spans="2:6" x14ac:dyDescent="0.25">
      <c r="B42" s="46">
        <v>412300</v>
      </c>
      <c r="C42" s="47"/>
      <c r="D42" s="242" t="s">
        <v>78</v>
      </c>
      <c r="E42" s="105">
        <f>E43+E44</f>
        <v>7600</v>
      </c>
      <c r="F42" s="105">
        <f>F43+F44</f>
        <v>10100</v>
      </c>
    </row>
    <row r="43" spans="2:6" x14ac:dyDescent="0.25">
      <c r="B43" s="35"/>
      <c r="C43" s="35"/>
      <c r="D43" s="243" t="s">
        <v>79</v>
      </c>
      <c r="E43" s="95">
        <v>5000</v>
      </c>
      <c r="F43" s="95">
        <v>7000</v>
      </c>
    </row>
    <row r="44" spans="2:6" x14ac:dyDescent="0.25">
      <c r="B44" s="35"/>
      <c r="C44" s="35"/>
      <c r="D44" s="35" t="s">
        <v>80</v>
      </c>
      <c r="E44" s="95">
        <v>2600</v>
      </c>
      <c r="F44" s="95">
        <v>3100</v>
      </c>
    </row>
    <row r="45" spans="2:6" x14ac:dyDescent="0.25">
      <c r="B45" s="136">
        <v>412500</v>
      </c>
      <c r="C45" s="136"/>
      <c r="D45" s="136" t="s">
        <v>152</v>
      </c>
      <c r="E45" s="109">
        <v>4000</v>
      </c>
      <c r="F45" s="109">
        <f>F46</f>
        <v>5500</v>
      </c>
    </row>
    <row r="46" spans="2:6" x14ac:dyDescent="0.25">
      <c r="B46" s="35"/>
      <c r="C46" s="35"/>
      <c r="D46" s="35" t="s">
        <v>215</v>
      </c>
      <c r="E46" s="95">
        <v>4000</v>
      </c>
      <c r="F46" s="95">
        <v>5500</v>
      </c>
    </row>
    <row r="47" spans="2:6" x14ac:dyDescent="0.25">
      <c r="B47" s="136">
        <v>412600</v>
      </c>
      <c r="C47" s="136"/>
      <c r="D47" s="136" t="s">
        <v>216</v>
      </c>
      <c r="E47" s="109">
        <v>24000</v>
      </c>
      <c r="F47" s="109">
        <f>F48</f>
        <v>21000</v>
      </c>
    </row>
    <row r="48" spans="2:6" x14ac:dyDescent="0.25">
      <c r="B48" s="35"/>
      <c r="C48" s="35"/>
      <c r="D48" s="35" t="s">
        <v>217</v>
      </c>
      <c r="E48" s="95">
        <v>24000</v>
      </c>
      <c r="F48" s="95">
        <v>21000</v>
      </c>
    </row>
    <row r="49" spans="2:6" x14ac:dyDescent="0.25">
      <c r="B49" s="46">
        <v>412700</v>
      </c>
      <c r="C49" s="47"/>
      <c r="D49" s="47" t="s">
        <v>81</v>
      </c>
      <c r="E49" s="105">
        <f>E50+E51+E52+E53+E54+E55+E56+E57+E58+E59+E60+E61+E62+E63</f>
        <v>75400</v>
      </c>
      <c r="F49" s="105">
        <f>F50+F51+F52+F53+F54+F55+F56+F57+F58+F59+F60+F61+F62+F63</f>
        <v>74000</v>
      </c>
    </row>
    <row r="50" spans="2:6" x14ac:dyDescent="0.25">
      <c r="B50" s="35"/>
      <c r="C50" s="35"/>
      <c r="D50" s="241" t="s">
        <v>82</v>
      </c>
      <c r="E50" s="95">
        <v>3000</v>
      </c>
      <c r="F50" s="95">
        <v>3500</v>
      </c>
    </row>
    <row r="51" spans="2:6" x14ac:dyDescent="0.25">
      <c r="B51" s="35"/>
      <c r="C51" s="35"/>
      <c r="D51" s="243" t="s">
        <v>83</v>
      </c>
      <c r="E51" s="95">
        <v>2500</v>
      </c>
      <c r="F51" s="95">
        <v>2500</v>
      </c>
    </row>
    <row r="52" spans="2:6" ht="30" x14ac:dyDescent="0.25">
      <c r="B52" s="35"/>
      <c r="C52" s="35"/>
      <c r="D52" s="241" t="s">
        <v>84</v>
      </c>
      <c r="E52" s="95">
        <v>2500</v>
      </c>
      <c r="F52" s="95">
        <v>2600</v>
      </c>
    </row>
    <row r="53" spans="2:6" x14ac:dyDescent="0.25">
      <c r="B53" s="35"/>
      <c r="C53" s="35"/>
      <c r="D53" s="241" t="s">
        <v>85</v>
      </c>
      <c r="E53" s="95">
        <v>1000</v>
      </c>
      <c r="F53" s="95">
        <v>1000</v>
      </c>
    </row>
    <row r="54" spans="2:6" ht="30" x14ac:dyDescent="0.25">
      <c r="B54" s="35"/>
      <c r="C54" s="35"/>
      <c r="D54" s="241" t="s">
        <v>86</v>
      </c>
      <c r="E54" s="95">
        <v>44000</v>
      </c>
      <c r="F54" s="95">
        <v>37000</v>
      </c>
    </row>
    <row r="55" spans="2:6" x14ac:dyDescent="0.25">
      <c r="B55" s="35"/>
      <c r="C55" s="35"/>
      <c r="D55" s="241" t="s">
        <v>87</v>
      </c>
      <c r="E55" s="95">
        <v>7000</v>
      </c>
      <c r="F55" s="95">
        <v>8000</v>
      </c>
    </row>
    <row r="56" spans="2:6" x14ac:dyDescent="0.25">
      <c r="B56" s="35"/>
      <c r="C56" s="35"/>
      <c r="D56" s="241" t="s">
        <v>88</v>
      </c>
      <c r="E56" s="95">
        <v>1500</v>
      </c>
      <c r="F56" s="95">
        <v>1500</v>
      </c>
    </row>
    <row r="57" spans="2:6" x14ac:dyDescent="0.25">
      <c r="B57" s="35"/>
      <c r="C57" s="35"/>
      <c r="D57" s="241" t="s">
        <v>89</v>
      </c>
      <c r="E57" s="95">
        <v>200</v>
      </c>
      <c r="F57" s="95">
        <v>200</v>
      </c>
    </row>
    <row r="58" spans="2:6" x14ac:dyDescent="0.25">
      <c r="B58" s="35"/>
      <c r="C58" s="35"/>
      <c r="D58" s="241" t="s">
        <v>90</v>
      </c>
      <c r="E58" s="95">
        <v>200</v>
      </c>
      <c r="F58" s="95">
        <v>200</v>
      </c>
    </row>
    <row r="59" spans="2:6" x14ac:dyDescent="0.25">
      <c r="B59" s="35"/>
      <c r="C59" s="35"/>
      <c r="D59" s="35" t="s">
        <v>91</v>
      </c>
      <c r="E59" s="95">
        <v>500</v>
      </c>
      <c r="F59" s="95">
        <v>500</v>
      </c>
    </row>
    <row r="60" spans="2:6" x14ac:dyDescent="0.25">
      <c r="B60" s="35"/>
      <c r="C60" s="35"/>
      <c r="D60" s="241" t="s">
        <v>92</v>
      </c>
      <c r="E60" s="95">
        <v>1000</v>
      </c>
      <c r="F60" s="95">
        <v>1000</v>
      </c>
    </row>
    <row r="61" spans="2:6" x14ac:dyDescent="0.25">
      <c r="B61" s="35"/>
      <c r="C61" s="35"/>
      <c r="D61" s="241" t="s">
        <v>93</v>
      </c>
      <c r="E61" s="95">
        <v>5000</v>
      </c>
      <c r="F61" s="95">
        <v>5000</v>
      </c>
    </row>
    <row r="62" spans="2:6" x14ac:dyDescent="0.25">
      <c r="B62" s="41"/>
      <c r="C62" s="41"/>
      <c r="D62" s="243" t="s">
        <v>94</v>
      </c>
      <c r="E62" s="95">
        <v>1000</v>
      </c>
      <c r="F62" s="95">
        <v>1000</v>
      </c>
    </row>
    <row r="63" spans="2:6" x14ac:dyDescent="0.25">
      <c r="B63" s="41"/>
      <c r="C63" s="41"/>
      <c r="D63" s="243" t="s">
        <v>58</v>
      </c>
      <c r="E63" s="95">
        <v>6000</v>
      </c>
      <c r="F63" s="95">
        <v>10000</v>
      </c>
    </row>
    <row r="64" spans="2:6" x14ac:dyDescent="0.25">
      <c r="B64" s="46">
        <v>412900</v>
      </c>
      <c r="C64" s="47"/>
      <c r="D64" s="47" t="s">
        <v>59</v>
      </c>
      <c r="E64" s="105">
        <f>5500</f>
        <v>5500</v>
      </c>
      <c r="F64" s="105">
        <f>F65</f>
        <v>6000</v>
      </c>
    </row>
    <row r="65" spans="2:14" x14ac:dyDescent="0.25">
      <c r="B65" s="35"/>
      <c r="C65" s="35"/>
      <c r="D65" s="35" t="s">
        <v>333</v>
      </c>
      <c r="E65" s="95">
        <v>5500</v>
      </c>
      <c r="F65" s="95">
        <f>6000</f>
        <v>6000</v>
      </c>
    </row>
    <row r="66" spans="2:14" x14ac:dyDescent="0.25">
      <c r="B66" s="48">
        <v>419000</v>
      </c>
      <c r="C66" s="49"/>
      <c r="D66" s="244" t="s">
        <v>95</v>
      </c>
      <c r="E66" s="109">
        <v>2000</v>
      </c>
      <c r="F66" s="109">
        <v>2000</v>
      </c>
    </row>
    <row r="67" spans="2:14" x14ac:dyDescent="0.25">
      <c r="B67" s="51"/>
      <c r="C67" s="51"/>
      <c r="D67" s="51" t="s">
        <v>105</v>
      </c>
      <c r="E67" s="111">
        <v>38000</v>
      </c>
      <c r="F67" s="111">
        <f>F68</f>
        <v>50000</v>
      </c>
    </row>
    <row r="68" spans="2:14" x14ac:dyDescent="0.25">
      <c r="B68" s="43">
        <v>510000</v>
      </c>
      <c r="C68" s="43"/>
      <c r="D68" s="246" t="s">
        <v>107</v>
      </c>
      <c r="E68" s="112">
        <v>38000</v>
      </c>
      <c r="F68" s="112">
        <f>F69</f>
        <v>50000</v>
      </c>
    </row>
    <row r="69" spans="2:14" x14ac:dyDescent="0.25">
      <c r="B69" s="35"/>
      <c r="C69" s="35"/>
      <c r="D69" s="35" t="s">
        <v>108</v>
      </c>
      <c r="E69" s="110">
        <v>38000</v>
      </c>
      <c r="F69" s="110">
        <v>50000</v>
      </c>
    </row>
    <row r="70" spans="2:14" x14ac:dyDescent="0.25">
      <c r="B70" s="35"/>
      <c r="C70" s="35"/>
      <c r="D70" s="35" t="s">
        <v>168</v>
      </c>
      <c r="E70" s="110">
        <v>0</v>
      </c>
      <c r="F70" s="110">
        <v>0</v>
      </c>
    </row>
    <row r="71" spans="2:14" x14ac:dyDescent="0.25">
      <c r="B71" s="35"/>
      <c r="C71" s="35"/>
      <c r="D71" s="72" t="s">
        <v>319</v>
      </c>
      <c r="E71" s="124">
        <v>0</v>
      </c>
      <c r="F71" s="124">
        <v>0</v>
      </c>
    </row>
    <row r="72" spans="2:14" x14ac:dyDescent="0.25">
      <c r="B72" s="390" t="s">
        <v>69</v>
      </c>
      <c r="C72" s="390"/>
      <c r="D72" s="390"/>
      <c r="E72" s="113">
        <f>E67+E66+E64+E49+E47+E45+E42+E35</f>
        <v>257500</v>
      </c>
      <c r="F72" s="113">
        <f>F67+F66+F64+F49+F47+F45+F42+F35</f>
        <v>269600</v>
      </c>
      <c r="G72" s="347"/>
    </row>
    <row r="73" spans="2:14" x14ac:dyDescent="0.25">
      <c r="B73" s="35"/>
      <c r="C73" s="35"/>
      <c r="D73" s="35"/>
      <c r="E73" s="95"/>
      <c r="F73" s="95"/>
    </row>
    <row r="74" spans="2:14" x14ac:dyDescent="0.25">
      <c r="B74" s="35"/>
      <c r="C74" s="35"/>
      <c r="D74" s="248" t="s">
        <v>109</v>
      </c>
      <c r="E74" s="95"/>
      <c r="F74" s="95"/>
    </row>
    <row r="75" spans="2:14" ht="36" customHeight="1" x14ac:dyDescent="0.25">
      <c r="B75" s="35"/>
      <c r="C75" s="35"/>
      <c r="D75" s="232" t="s">
        <v>110</v>
      </c>
      <c r="E75" s="95"/>
      <c r="F75" s="95"/>
    </row>
    <row r="76" spans="2:14" x14ac:dyDescent="0.25">
      <c r="B76" s="55">
        <v>410000</v>
      </c>
      <c r="C76" s="36"/>
      <c r="D76" s="36" t="s">
        <v>49</v>
      </c>
      <c r="E76" s="104"/>
      <c r="F76" s="104"/>
    </row>
    <row r="77" spans="2:14" x14ac:dyDescent="0.25">
      <c r="B77" s="56">
        <v>411000</v>
      </c>
      <c r="C77" s="56"/>
      <c r="D77" s="56" t="s">
        <v>111</v>
      </c>
      <c r="E77" s="114">
        <f>E78+E79+E80+E81</f>
        <v>1147517</v>
      </c>
      <c r="F77" s="114">
        <f>F78+F79+F80+F81</f>
        <v>1147517</v>
      </c>
    </row>
    <row r="78" spans="2:14" x14ac:dyDescent="0.25">
      <c r="B78" s="35"/>
      <c r="C78" s="35">
        <v>411100</v>
      </c>
      <c r="D78" s="35" t="s">
        <v>112</v>
      </c>
      <c r="E78" s="95">
        <v>1020017</v>
      </c>
      <c r="F78" s="95">
        <v>940000</v>
      </c>
      <c r="N78" s="347"/>
    </row>
    <row r="79" spans="2:14" x14ac:dyDescent="0.25">
      <c r="B79" s="35"/>
      <c r="C79" s="35">
        <v>411200</v>
      </c>
      <c r="D79" s="38" t="s">
        <v>113</v>
      </c>
      <c r="E79" s="95">
        <v>105000</v>
      </c>
      <c r="F79" s="95">
        <f>124000+61017</f>
        <v>185017</v>
      </c>
    </row>
    <row r="80" spans="2:14" ht="30" x14ac:dyDescent="0.25">
      <c r="B80" s="35"/>
      <c r="C80" s="35">
        <v>411300</v>
      </c>
      <c r="D80" s="38" t="s">
        <v>327</v>
      </c>
      <c r="E80" s="95">
        <v>6500</v>
      </c>
      <c r="F80" s="95">
        <v>6500</v>
      </c>
    </row>
    <row r="81" spans="1:6" ht="30" x14ac:dyDescent="0.25">
      <c r="B81" s="35"/>
      <c r="C81" s="35">
        <v>411400</v>
      </c>
      <c r="D81" s="38" t="s">
        <v>328</v>
      </c>
      <c r="E81" s="95">
        <v>16000</v>
      </c>
      <c r="F81" s="95">
        <v>16000</v>
      </c>
    </row>
    <row r="82" spans="1:6" ht="33.75" customHeight="1" x14ac:dyDescent="0.25">
      <c r="B82" s="57">
        <v>412000</v>
      </c>
      <c r="C82" s="58"/>
      <c r="D82" s="58" t="s">
        <v>106</v>
      </c>
      <c r="E82" s="115">
        <f>E83+E84+E85+E86+E87+E88+E89+E90+E91</f>
        <v>404800</v>
      </c>
      <c r="F82" s="115">
        <f>F83+F84+F85+F86+F87+F88+F89+F90+F91</f>
        <v>404800</v>
      </c>
    </row>
    <row r="83" spans="1:6" x14ac:dyDescent="0.25">
      <c r="B83" s="59">
        <v>412100</v>
      </c>
      <c r="C83" s="60"/>
      <c r="D83" s="247" t="s">
        <v>114</v>
      </c>
      <c r="E83" s="116">
        <v>190000</v>
      </c>
      <c r="F83" s="116">
        <v>190000</v>
      </c>
    </row>
    <row r="84" spans="1:6" s="54" customFormat="1" x14ac:dyDescent="0.25">
      <c r="A84" s="53"/>
      <c r="B84" s="61">
        <v>412300</v>
      </c>
      <c r="C84" s="35"/>
      <c r="D84" s="35" t="s">
        <v>115</v>
      </c>
      <c r="E84" s="116">
        <v>800</v>
      </c>
      <c r="F84" s="116">
        <v>800</v>
      </c>
    </row>
    <row r="85" spans="1:6" x14ac:dyDescent="0.25">
      <c r="B85" s="59">
        <v>412700</v>
      </c>
      <c r="C85" s="41"/>
      <c r="D85" s="41" t="s">
        <v>116</v>
      </c>
      <c r="E85" s="116">
        <v>3000</v>
      </c>
      <c r="F85" s="116">
        <v>5000</v>
      </c>
    </row>
    <row r="86" spans="1:6" x14ac:dyDescent="0.25">
      <c r="B86" s="59">
        <v>412300</v>
      </c>
      <c r="C86" s="41"/>
      <c r="D86" s="41" t="s">
        <v>214</v>
      </c>
      <c r="E86" s="116">
        <v>20000</v>
      </c>
      <c r="F86" s="116">
        <v>20000</v>
      </c>
    </row>
    <row r="87" spans="1:6" ht="30" x14ac:dyDescent="0.25">
      <c r="B87" s="61">
        <v>412700</v>
      </c>
      <c r="C87" s="35"/>
      <c r="D87" s="38" t="s">
        <v>117</v>
      </c>
      <c r="E87" s="116">
        <v>38000</v>
      </c>
      <c r="F87" s="116">
        <v>42000</v>
      </c>
    </row>
    <row r="88" spans="1:6" x14ac:dyDescent="0.25">
      <c r="B88" s="61">
        <v>412900</v>
      </c>
      <c r="C88" s="35"/>
      <c r="D88" s="35" t="s">
        <v>118</v>
      </c>
      <c r="E88" s="116">
        <v>1000</v>
      </c>
      <c r="F88" s="116">
        <v>2000</v>
      </c>
    </row>
    <row r="89" spans="1:6" x14ac:dyDescent="0.25">
      <c r="B89" s="61"/>
      <c r="C89" s="35"/>
      <c r="D89" s="35" t="s">
        <v>119</v>
      </c>
      <c r="E89" s="116">
        <v>45000</v>
      </c>
      <c r="F89" s="116">
        <v>45000</v>
      </c>
    </row>
    <row r="90" spans="1:6" x14ac:dyDescent="0.25">
      <c r="B90" s="61"/>
      <c r="C90" s="35"/>
      <c r="D90" s="35" t="s">
        <v>120</v>
      </c>
      <c r="E90" s="116">
        <v>90000</v>
      </c>
      <c r="F90" s="116">
        <v>85000</v>
      </c>
    </row>
    <row r="91" spans="1:6" x14ac:dyDescent="0.25">
      <c r="B91" s="61"/>
      <c r="C91" s="35"/>
      <c r="D91" s="38" t="s">
        <v>121</v>
      </c>
      <c r="E91" s="116">
        <v>17000</v>
      </c>
      <c r="F91" s="116">
        <v>15000</v>
      </c>
    </row>
    <row r="92" spans="1:6" ht="25.5" x14ac:dyDescent="0.25">
      <c r="B92" s="326">
        <v>413000</v>
      </c>
      <c r="C92" s="327"/>
      <c r="D92" s="335" t="s">
        <v>253</v>
      </c>
      <c r="E92" s="329">
        <f>E93</f>
        <v>94143</v>
      </c>
      <c r="F92" s="329">
        <f>F93</f>
        <v>88271.670000000013</v>
      </c>
    </row>
    <row r="93" spans="1:6" x14ac:dyDescent="0.25">
      <c r="B93" s="61">
        <v>413300</v>
      </c>
      <c r="C93" s="35"/>
      <c r="D93" s="175" t="s">
        <v>254</v>
      </c>
      <c r="E93" s="116">
        <v>94143</v>
      </c>
      <c r="F93" s="116">
        <f>7069.76+7767.64+7459.79+7649.13+7344.87+7530.12+7470.68+7171.81+7350.93+7055.68+7230.66+7170.6</f>
        <v>88271.670000000013</v>
      </c>
    </row>
    <row r="94" spans="1:6" x14ac:dyDescent="0.25">
      <c r="B94" s="225">
        <v>480000</v>
      </c>
      <c r="C94" s="50"/>
      <c r="D94" s="249" t="s">
        <v>305</v>
      </c>
      <c r="E94" s="226">
        <f>E95</f>
        <v>45000</v>
      </c>
      <c r="F94" s="226">
        <f>F95</f>
        <v>45000</v>
      </c>
    </row>
    <row r="95" spans="1:6" x14ac:dyDescent="0.25">
      <c r="B95" s="61">
        <v>487000</v>
      </c>
      <c r="C95" s="35"/>
      <c r="D95" s="38" t="s">
        <v>306</v>
      </c>
      <c r="E95" s="116">
        <v>45000</v>
      </c>
      <c r="F95" s="116">
        <v>45000</v>
      </c>
    </row>
    <row r="96" spans="1:6" x14ac:dyDescent="0.25">
      <c r="B96" s="55">
        <v>510000</v>
      </c>
      <c r="C96" s="55"/>
      <c r="D96" s="55" t="s">
        <v>104</v>
      </c>
      <c r="E96" s="117"/>
      <c r="F96" s="117"/>
    </row>
    <row r="97" spans="2:7" x14ac:dyDescent="0.25">
      <c r="B97" s="62"/>
      <c r="C97" s="62"/>
      <c r="D97" s="250" t="s">
        <v>122</v>
      </c>
      <c r="E97" s="108">
        <f>E98+E99+E100</f>
        <v>16000</v>
      </c>
      <c r="F97" s="108">
        <f>F98+F99+F100+F101</f>
        <v>24000</v>
      </c>
    </row>
    <row r="98" spans="2:7" x14ac:dyDescent="0.25">
      <c r="B98" s="35">
        <v>511300</v>
      </c>
      <c r="C98" s="35"/>
      <c r="D98" s="35" t="s">
        <v>123</v>
      </c>
      <c r="E98" s="95">
        <v>11500</v>
      </c>
      <c r="F98" s="95">
        <v>7000</v>
      </c>
    </row>
    <row r="99" spans="2:7" x14ac:dyDescent="0.25">
      <c r="B99" s="35">
        <v>511300</v>
      </c>
      <c r="C99" s="35"/>
      <c r="D99" s="35" t="s">
        <v>124</v>
      </c>
      <c r="E99" s="95">
        <v>2500</v>
      </c>
      <c r="F99" s="95">
        <v>10000</v>
      </c>
    </row>
    <row r="100" spans="2:7" x14ac:dyDescent="0.25">
      <c r="B100" s="41">
        <v>511300</v>
      </c>
      <c r="C100" s="41"/>
      <c r="D100" s="41" t="s">
        <v>380</v>
      </c>
      <c r="E100" s="95">
        <v>2000</v>
      </c>
      <c r="F100" s="95">
        <v>2000</v>
      </c>
    </row>
    <row r="101" spans="2:7" x14ac:dyDescent="0.25">
      <c r="B101" s="41">
        <v>511300</v>
      </c>
      <c r="C101" s="41"/>
      <c r="D101" s="41" t="s">
        <v>381</v>
      </c>
      <c r="E101" s="95">
        <v>0</v>
      </c>
      <c r="F101" s="95">
        <v>5000</v>
      </c>
    </row>
    <row r="102" spans="2:7" ht="30" x14ac:dyDescent="0.25">
      <c r="B102" s="63"/>
      <c r="C102" s="63"/>
      <c r="D102" s="251" t="s">
        <v>125</v>
      </c>
      <c r="E102" s="118">
        <v>26000</v>
      </c>
      <c r="F102" s="118">
        <f>F103</f>
        <v>44000</v>
      </c>
    </row>
    <row r="103" spans="2:7" x14ac:dyDescent="0.25">
      <c r="B103" s="35">
        <v>516100</v>
      </c>
      <c r="C103" s="35"/>
      <c r="D103" s="35" t="s">
        <v>126</v>
      </c>
      <c r="E103" s="95">
        <v>26000</v>
      </c>
      <c r="F103" s="95">
        <v>44000</v>
      </c>
    </row>
    <row r="104" spans="2:7" x14ac:dyDescent="0.25">
      <c r="B104" s="337">
        <v>611200</v>
      </c>
      <c r="C104" s="337"/>
      <c r="D104" s="337" t="s">
        <v>353</v>
      </c>
      <c r="E104" s="303">
        <v>1000</v>
      </c>
      <c r="F104" s="303">
        <v>1000</v>
      </c>
    </row>
    <row r="105" spans="2:7" ht="30" x14ac:dyDescent="0.25">
      <c r="B105" s="35">
        <v>611220</v>
      </c>
      <c r="C105" s="35"/>
      <c r="D105" s="338" t="s">
        <v>354</v>
      </c>
      <c r="E105" s="95">
        <v>1000</v>
      </c>
      <c r="F105" s="95">
        <v>1000</v>
      </c>
    </row>
    <row r="106" spans="2:7" x14ac:dyDescent="0.25">
      <c r="B106" s="328">
        <v>621000</v>
      </c>
      <c r="C106" s="302"/>
      <c r="D106" s="328" t="s">
        <v>302</v>
      </c>
      <c r="E106" s="303">
        <v>55079</v>
      </c>
      <c r="F106" s="303">
        <f>F107</f>
        <v>336219.76999999996</v>
      </c>
    </row>
    <row r="107" spans="2:7" x14ac:dyDescent="0.25">
      <c r="B107" s="35">
        <v>621300</v>
      </c>
      <c r="C107" s="35"/>
      <c r="D107" s="35" t="s">
        <v>334</v>
      </c>
      <c r="E107" s="95">
        <v>55079</v>
      </c>
      <c r="F107" s="95">
        <f>28304.48+27606.6+27914.45+27725.1+28029.37+27844.12+27903.55+28202.42+28023.31+28318.56+28143.57+28203.64+0.6</f>
        <v>336219.76999999996</v>
      </c>
    </row>
    <row r="108" spans="2:7" x14ac:dyDescent="0.25">
      <c r="B108" s="400" t="s">
        <v>69</v>
      </c>
      <c r="C108" s="400"/>
      <c r="D108" s="400"/>
      <c r="E108" s="119">
        <f>E106+E104+E102+E97+E94+E92+E82+E77</f>
        <v>1789539</v>
      </c>
      <c r="F108" s="119">
        <f>F106+F104+F102+F97+F94+F92+F82+F77</f>
        <v>2090808.44</v>
      </c>
      <c r="G108" s="347"/>
    </row>
    <row r="109" spans="2:7" x14ac:dyDescent="0.25">
      <c r="B109" s="35"/>
      <c r="C109" s="35"/>
      <c r="D109" s="35"/>
      <c r="E109" s="95"/>
      <c r="F109" s="95"/>
    </row>
    <row r="110" spans="2:7" x14ac:dyDescent="0.25">
      <c r="B110" s="35"/>
      <c r="C110" s="35"/>
      <c r="D110" s="248" t="s">
        <v>127</v>
      </c>
      <c r="E110" s="95"/>
      <c r="F110" s="95"/>
    </row>
    <row r="111" spans="2:7" x14ac:dyDescent="0.25">
      <c r="B111" s="35"/>
      <c r="C111" s="35"/>
      <c r="D111" s="232" t="s">
        <v>128</v>
      </c>
      <c r="E111" s="95"/>
      <c r="F111" s="95"/>
    </row>
    <row r="112" spans="2:7" x14ac:dyDescent="0.25">
      <c r="B112" s="64">
        <v>410000</v>
      </c>
      <c r="C112" s="36"/>
      <c r="D112" s="36" t="s">
        <v>49</v>
      </c>
      <c r="E112" s="104"/>
      <c r="F112" s="104"/>
    </row>
    <row r="113" spans="2:6" x14ac:dyDescent="0.25">
      <c r="B113" s="65">
        <v>412900</v>
      </c>
      <c r="C113" s="66"/>
      <c r="D113" s="66" t="s">
        <v>59</v>
      </c>
      <c r="E113" s="120">
        <f>4000+2000+2000+15000+600</f>
        <v>23600</v>
      </c>
      <c r="F113" s="120">
        <f>F114+F115+F116+F117+F118</f>
        <v>19600</v>
      </c>
    </row>
    <row r="114" spans="2:6" x14ac:dyDescent="0.25">
      <c r="B114" s="35"/>
      <c r="C114" s="35"/>
      <c r="D114" s="35" t="s">
        <v>129</v>
      </c>
      <c r="E114" s="95">
        <v>4000</v>
      </c>
      <c r="F114" s="95">
        <v>4000</v>
      </c>
    </row>
    <row r="115" spans="2:6" x14ac:dyDescent="0.25">
      <c r="B115" s="35"/>
      <c r="C115" s="35"/>
      <c r="D115" s="35" t="s">
        <v>130</v>
      </c>
      <c r="E115" s="95">
        <v>2000</v>
      </c>
      <c r="F115" s="95">
        <v>1000</v>
      </c>
    </row>
    <row r="116" spans="2:6" x14ac:dyDescent="0.25">
      <c r="B116" s="35"/>
      <c r="C116" s="35"/>
      <c r="D116" s="35" t="s">
        <v>169</v>
      </c>
      <c r="E116" s="95">
        <v>2000</v>
      </c>
      <c r="F116" s="95">
        <v>3000</v>
      </c>
    </row>
    <row r="117" spans="2:6" x14ac:dyDescent="0.25">
      <c r="B117" s="35"/>
      <c r="C117" s="35"/>
      <c r="D117" s="35" t="s">
        <v>331</v>
      </c>
      <c r="E117" s="95">
        <v>15000</v>
      </c>
      <c r="F117" s="95">
        <v>11000</v>
      </c>
    </row>
    <row r="118" spans="2:6" x14ac:dyDescent="0.25">
      <c r="B118" s="35"/>
      <c r="C118" s="35"/>
      <c r="D118" s="35" t="s">
        <v>59</v>
      </c>
      <c r="E118" s="95">
        <v>600</v>
      </c>
      <c r="F118" s="95">
        <v>600</v>
      </c>
    </row>
    <row r="119" spans="2:6" x14ac:dyDescent="0.25">
      <c r="B119" s="65">
        <v>415200</v>
      </c>
      <c r="C119" s="66"/>
      <c r="D119" s="66" t="s">
        <v>131</v>
      </c>
      <c r="E119" s="120">
        <f>71000</f>
        <v>71000</v>
      </c>
      <c r="F119" s="120">
        <f>F120</f>
        <v>35000</v>
      </c>
    </row>
    <row r="120" spans="2:6" x14ac:dyDescent="0.25">
      <c r="B120" s="35"/>
      <c r="C120" s="35"/>
      <c r="D120" s="35" t="s">
        <v>132</v>
      </c>
      <c r="E120" s="95">
        <v>71000</v>
      </c>
      <c r="F120" s="95">
        <v>35000</v>
      </c>
    </row>
    <row r="121" spans="2:6" x14ac:dyDescent="0.25">
      <c r="B121" s="304">
        <v>416100</v>
      </c>
      <c r="C121" s="301"/>
      <c r="D121" s="301"/>
      <c r="E121" s="305">
        <f>190000+5000+120000+10000+15000+1000+3000</f>
        <v>344000</v>
      </c>
      <c r="F121" s="305">
        <f>F122+F123+F124+F125+F126+F127</f>
        <v>333000</v>
      </c>
    </row>
    <row r="122" spans="2:6" ht="30" x14ac:dyDescent="0.25">
      <c r="B122" s="35"/>
      <c r="C122" s="35"/>
      <c r="D122" s="245" t="s">
        <v>98</v>
      </c>
      <c r="E122" s="95">
        <v>190000</v>
      </c>
      <c r="F122" s="95">
        <v>190000</v>
      </c>
    </row>
    <row r="123" spans="2:6" x14ac:dyDescent="0.25">
      <c r="B123" s="35"/>
      <c r="C123" s="35"/>
      <c r="D123" s="245" t="s">
        <v>99</v>
      </c>
      <c r="E123" s="95">
        <v>5000</v>
      </c>
      <c r="F123" s="95">
        <v>12000</v>
      </c>
    </row>
    <row r="124" spans="2:6" x14ac:dyDescent="0.25">
      <c r="B124" s="35"/>
      <c r="C124" s="35"/>
      <c r="D124" s="245" t="s">
        <v>101</v>
      </c>
      <c r="E124" s="95">
        <v>123000</v>
      </c>
      <c r="F124" s="95">
        <v>90000</v>
      </c>
    </row>
    <row r="125" spans="2:6" x14ac:dyDescent="0.25">
      <c r="B125" s="35"/>
      <c r="C125" s="35"/>
      <c r="D125" s="245" t="s">
        <v>100</v>
      </c>
      <c r="E125" s="95">
        <v>10000</v>
      </c>
      <c r="F125" s="95">
        <v>15000</v>
      </c>
    </row>
    <row r="126" spans="2:6" x14ac:dyDescent="0.25">
      <c r="B126" s="35"/>
      <c r="C126" s="35"/>
      <c r="D126" s="245" t="s">
        <v>102</v>
      </c>
      <c r="E126" s="95">
        <v>15000</v>
      </c>
      <c r="F126" s="95">
        <v>25000</v>
      </c>
    </row>
    <row r="127" spans="2:6" x14ac:dyDescent="0.25">
      <c r="B127" s="35"/>
      <c r="C127" s="35"/>
      <c r="D127" s="245" t="s">
        <v>103</v>
      </c>
      <c r="E127" s="95">
        <v>1000</v>
      </c>
      <c r="F127" s="95">
        <v>1000</v>
      </c>
    </row>
    <row r="128" spans="2:6" x14ac:dyDescent="0.25">
      <c r="B128" s="67" t="s">
        <v>133</v>
      </c>
      <c r="C128" s="67"/>
      <c r="D128" s="67" t="s">
        <v>134</v>
      </c>
      <c r="E128" s="252">
        <f>120000-73100</f>
        <v>46900</v>
      </c>
      <c r="F128" s="252">
        <v>50000</v>
      </c>
    </row>
    <row r="129" spans="2:7" x14ac:dyDescent="0.25">
      <c r="B129" s="400" t="s">
        <v>69</v>
      </c>
      <c r="C129" s="400"/>
      <c r="D129" s="400"/>
      <c r="E129" s="113">
        <f>E128+E121+E119+E113</f>
        <v>485500</v>
      </c>
      <c r="F129" s="113">
        <f>F128+F121+F119+F113</f>
        <v>437600</v>
      </c>
      <c r="G129" s="347"/>
    </row>
    <row r="130" spans="2:7" x14ac:dyDescent="0.25">
      <c r="B130" s="35"/>
      <c r="C130" s="35"/>
      <c r="D130" s="35"/>
      <c r="E130" s="95"/>
      <c r="F130" s="95"/>
    </row>
    <row r="131" spans="2:7" x14ac:dyDescent="0.25">
      <c r="B131" s="35"/>
      <c r="C131" s="35"/>
      <c r="D131" s="35"/>
      <c r="E131" s="95"/>
      <c r="F131" s="95"/>
    </row>
    <row r="132" spans="2:7" ht="45" x14ac:dyDescent="0.25">
      <c r="B132" s="35"/>
      <c r="C132" s="35"/>
      <c r="D132" s="238" t="s">
        <v>135</v>
      </c>
      <c r="E132" s="95"/>
      <c r="F132" s="95"/>
    </row>
    <row r="133" spans="2:7" ht="44.25" customHeight="1" x14ac:dyDescent="0.25">
      <c r="B133" s="35"/>
      <c r="C133" s="35"/>
      <c r="D133" s="238" t="s">
        <v>136</v>
      </c>
      <c r="E133" s="95"/>
      <c r="F133" s="95"/>
    </row>
    <row r="134" spans="2:7" x14ac:dyDescent="0.25">
      <c r="B134" s="44">
        <v>410000</v>
      </c>
      <c r="C134" s="44"/>
      <c r="D134" s="44" t="s">
        <v>137</v>
      </c>
      <c r="E134" s="121"/>
      <c r="F134" s="121"/>
    </row>
    <row r="135" spans="2:7" x14ac:dyDescent="0.25">
      <c r="B135" s="68">
        <v>412000</v>
      </c>
      <c r="C135" s="69"/>
      <c r="D135" s="69" t="s">
        <v>106</v>
      </c>
      <c r="E135" s="122">
        <v>9000</v>
      </c>
      <c r="F135" s="122">
        <v>9000</v>
      </c>
    </row>
    <row r="136" spans="2:7" ht="45" x14ac:dyDescent="0.25">
      <c r="B136" s="70"/>
      <c r="C136" s="71"/>
      <c r="D136" s="253" t="s">
        <v>138</v>
      </c>
      <c r="E136" s="123">
        <v>9000</v>
      </c>
      <c r="F136" s="123">
        <v>9000</v>
      </c>
    </row>
    <row r="137" spans="2:7" x14ac:dyDescent="0.25">
      <c r="B137" s="46">
        <v>414000</v>
      </c>
      <c r="C137" s="47"/>
      <c r="D137" s="47" t="s">
        <v>139</v>
      </c>
      <c r="E137" s="105">
        <f>E138+E139+E140</f>
        <v>315000</v>
      </c>
      <c r="F137" s="105">
        <f>F138+F139+F140</f>
        <v>225000</v>
      </c>
    </row>
    <row r="138" spans="2:7" x14ac:dyDescent="0.25">
      <c r="B138" s="72"/>
      <c r="C138" s="72"/>
      <c r="D138" s="72" t="s">
        <v>335</v>
      </c>
      <c r="E138" s="124">
        <v>200000</v>
      </c>
      <c r="F138" s="124">
        <v>150000</v>
      </c>
    </row>
    <row r="139" spans="2:7" x14ac:dyDescent="0.25">
      <c r="B139" s="72"/>
      <c r="C139" s="72"/>
      <c r="D139" s="72" t="s">
        <v>140</v>
      </c>
      <c r="E139" s="124">
        <v>110000</v>
      </c>
      <c r="F139" s="124">
        <v>70000</v>
      </c>
    </row>
    <row r="140" spans="2:7" ht="30" x14ac:dyDescent="0.25">
      <c r="B140" s="72"/>
      <c r="C140" s="72"/>
      <c r="D140" s="76" t="s">
        <v>170</v>
      </c>
      <c r="E140" s="124">
        <v>5000</v>
      </c>
      <c r="F140" s="124">
        <v>5000</v>
      </c>
    </row>
    <row r="141" spans="2:7" x14ac:dyDescent="0.25">
      <c r="B141" s="46">
        <v>416000</v>
      </c>
      <c r="C141" s="47"/>
      <c r="D141" s="47" t="s">
        <v>141</v>
      </c>
      <c r="E141" s="105">
        <f>249000</f>
        <v>249000</v>
      </c>
      <c r="F141" s="105">
        <f>F142</f>
        <v>300000</v>
      </c>
    </row>
    <row r="142" spans="2:7" x14ac:dyDescent="0.25">
      <c r="B142" s="72"/>
      <c r="C142" s="72"/>
      <c r="D142" s="72" t="s">
        <v>142</v>
      </c>
      <c r="E142" s="124">
        <v>249000</v>
      </c>
      <c r="F142" s="124">
        <v>300000</v>
      </c>
    </row>
    <row r="143" spans="2:7" x14ac:dyDescent="0.25">
      <c r="B143" s="46">
        <v>415000</v>
      </c>
      <c r="C143" s="47"/>
      <c r="D143" s="47" t="s">
        <v>131</v>
      </c>
      <c r="E143" s="105">
        <f>E145+E148+E155+E163+E174+E184+E192</f>
        <v>1792500</v>
      </c>
      <c r="F143" s="105">
        <f>F145+F148+F155+F163+F174+F184+F192</f>
        <v>1724500</v>
      </c>
    </row>
    <row r="144" spans="2:7" x14ac:dyDescent="0.25">
      <c r="B144" s="73"/>
      <c r="C144" s="74"/>
      <c r="D144" s="76"/>
      <c r="E144" s="124"/>
      <c r="F144" s="124"/>
    </row>
    <row r="145" spans="2:6" x14ac:dyDescent="0.25">
      <c r="B145" s="73"/>
      <c r="C145" s="74"/>
      <c r="D145" s="254" t="s">
        <v>220</v>
      </c>
      <c r="E145" s="148">
        <f>E146</f>
        <v>30000</v>
      </c>
      <c r="F145" s="148">
        <f>F146</f>
        <v>30000</v>
      </c>
    </row>
    <row r="146" spans="2:6" x14ac:dyDescent="0.25">
      <c r="B146" s="73"/>
      <c r="C146" s="74"/>
      <c r="D146" s="76" t="s">
        <v>221</v>
      </c>
      <c r="E146" s="124">
        <v>30000</v>
      </c>
      <c r="F146" s="124">
        <v>30000</v>
      </c>
    </row>
    <row r="147" spans="2:6" x14ac:dyDescent="0.25">
      <c r="B147" s="73"/>
      <c r="C147" s="74"/>
      <c r="D147" s="76"/>
      <c r="E147" s="124"/>
      <c r="F147" s="124"/>
    </row>
    <row r="148" spans="2:6" x14ac:dyDescent="0.25">
      <c r="B148" s="73"/>
      <c r="C148" s="74"/>
      <c r="D148" s="255" t="s">
        <v>171</v>
      </c>
      <c r="E148" s="94">
        <f>E149+E150+E151+E152+E153</f>
        <v>64000</v>
      </c>
      <c r="F148" s="94">
        <f>F149+F150+F151+F152+F153</f>
        <v>64000</v>
      </c>
    </row>
    <row r="149" spans="2:6" x14ac:dyDescent="0.25">
      <c r="B149" s="75"/>
      <c r="C149" s="52"/>
      <c r="D149" s="42" t="s">
        <v>172</v>
      </c>
      <c r="E149" s="124">
        <v>30000</v>
      </c>
      <c r="F149" s="124">
        <v>30000</v>
      </c>
    </row>
    <row r="150" spans="2:6" ht="30" x14ac:dyDescent="0.25">
      <c r="B150" s="75"/>
      <c r="C150" s="52"/>
      <c r="D150" s="42" t="s">
        <v>173</v>
      </c>
      <c r="E150" s="124">
        <v>20000</v>
      </c>
      <c r="F150" s="124">
        <v>20000</v>
      </c>
    </row>
    <row r="151" spans="2:6" x14ac:dyDescent="0.25">
      <c r="B151" s="35"/>
      <c r="C151" s="35"/>
      <c r="D151" s="38" t="s">
        <v>174</v>
      </c>
      <c r="E151" s="124">
        <v>5000</v>
      </c>
      <c r="F151" s="124">
        <v>5000</v>
      </c>
    </row>
    <row r="152" spans="2:6" x14ac:dyDescent="0.25">
      <c r="B152" s="35"/>
      <c r="C152" s="35"/>
      <c r="D152" s="38" t="s">
        <v>144</v>
      </c>
      <c r="E152" s="124">
        <v>6000</v>
      </c>
      <c r="F152" s="124">
        <v>6000</v>
      </c>
    </row>
    <row r="153" spans="2:6" x14ac:dyDescent="0.25">
      <c r="B153" s="35"/>
      <c r="C153" s="35"/>
      <c r="D153" s="38" t="s">
        <v>374</v>
      </c>
      <c r="E153" s="124">
        <v>3000</v>
      </c>
      <c r="F153" s="124">
        <v>3000</v>
      </c>
    </row>
    <row r="154" spans="2:6" x14ac:dyDescent="0.25">
      <c r="B154" s="35"/>
      <c r="C154" s="35"/>
      <c r="D154" s="38"/>
      <c r="E154" s="124"/>
      <c r="F154" s="124"/>
    </row>
    <row r="155" spans="2:6" x14ac:dyDescent="0.25">
      <c r="B155" s="35"/>
      <c r="C155" s="35"/>
      <c r="D155" s="256" t="s">
        <v>175</v>
      </c>
      <c r="E155" s="94">
        <f>E156+E157+E158+E159+E160+E161</f>
        <v>44500</v>
      </c>
      <c r="F155" s="94">
        <f>F156+F157+F158+F159+F160+F161</f>
        <v>44500</v>
      </c>
    </row>
    <row r="156" spans="2:6" x14ac:dyDescent="0.25">
      <c r="B156" s="35"/>
      <c r="C156" s="35"/>
      <c r="D156" s="38" t="s">
        <v>143</v>
      </c>
      <c r="E156" s="124">
        <v>25000</v>
      </c>
      <c r="F156" s="124">
        <v>25000</v>
      </c>
    </row>
    <row r="157" spans="2:6" x14ac:dyDescent="0.25">
      <c r="B157" s="35"/>
      <c r="C157" s="35"/>
      <c r="D157" s="38" t="s">
        <v>176</v>
      </c>
      <c r="E157" s="124">
        <f>3000+5000</f>
        <v>8000</v>
      </c>
      <c r="F157" s="124">
        <f>3000+5000</f>
        <v>8000</v>
      </c>
    </row>
    <row r="158" spans="2:6" x14ac:dyDescent="0.25">
      <c r="B158" s="35"/>
      <c r="C158" s="35"/>
      <c r="D158" s="38" t="s">
        <v>177</v>
      </c>
      <c r="E158" s="124">
        <v>2000</v>
      </c>
      <c r="F158" s="124">
        <v>2000</v>
      </c>
    </row>
    <row r="159" spans="2:6" x14ac:dyDescent="0.25">
      <c r="B159" s="72"/>
      <c r="C159" s="72"/>
      <c r="D159" s="76" t="s">
        <v>178</v>
      </c>
      <c r="E159" s="124">
        <v>3000</v>
      </c>
      <c r="F159" s="124">
        <v>3000</v>
      </c>
    </row>
    <row r="160" spans="2:6" x14ac:dyDescent="0.25">
      <c r="B160" s="72"/>
      <c r="C160" s="72"/>
      <c r="D160" s="76" t="s">
        <v>218</v>
      </c>
      <c r="E160" s="124">
        <v>1500</v>
      </c>
      <c r="F160" s="124">
        <v>1500</v>
      </c>
    </row>
    <row r="161" spans="1:6" x14ac:dyDescent="0.25">
      <c r="B161" s="72"/>
      <c r="C161" s="72"/>
      <c r="D161" s="76" t="s">
        <v>376</v>
      </c>
      <c r="E161" s="124">
        <v>5000</v>
      </c>
      <c r="F161" s="124">
        <v>5000</v>
      </c>
    </row>
    <row r="162" spans="1:6" x14ac:dyDescent="0.25">
      <c r="B162" s="72"/>
      <c r="C162" s="72"/>
      <c r="D162" s="76"/>
      <c r="E162" s="124"/>
      <c r="F162" s="124"/>
    </row>
    <row r="163" spans="1:6" x14ac:dyDescent="0.25">
      <c r="B163" s="72"/>
      <c r="C163" s="72"/>
      <c r="D163" s="255" t="s">
        <v>179</v>
      </c>
      <c r="E163" s="94">
        <f>E164+E165+E166+E167+E168+E169+E170+E171+E172</f>
        <v>28500</v>
      </c>
      <c r="F163" s="94">
        <f>F164+F165+F166+F167+F168+F169+F170+F171+F172</f>
        <v>28500</v>
      </c>
    </row>
    <row r="164" spans="1:6" x14ac:dyDescent="0.25">
      <c r="B164" s="35"/>
      <c r="C164" s="35"/>
      <c r="D164" s="38" t="s">
        <v>180</v>
      </c>
      <c r="E164" s="124">
        <v>7000</v>
      </c>
      <c r="F164" s="124">
        <v>7000</v>
      </c>
    </row>
    <row r="165" spans="1:6" x14ac:dyDescent="0.25">
      <c r="B165" s="35"/>
      <c r="C165" s="35"/>
      <c r="D165" s="38" t="s">
        <v>181</v>
      </c>
      <c r="E165" s="124">
        <v>5000</v>
      </c>
      <c r="F165" s="124">
        <v>5000</v>
      </c>
    </row>
    <row r="166" spans="1:6" x14ac:dyDescent="0.25">
      <c r="B166" s="35"/>
      <c r="C166" s="35"/>
      <c r="D166" s="38" t="s">
        <v>182</v>
      </c>
      <c r="E166" s="124">
        <v>1000</v>
      </c>
      <c r="F166" s="124">
        <v>1000</v>
      </c>
    </row>
    <row r="167" spans="1:6" x14ac:dyDescent="0.25">
      <c r="B167" s="35"/>
      <c r="C167" s="35"/>
      <c r="D167" s="38" t="s">
        <v>316</v>
      </c>
      <c r="E167" s="124">
        <v>2000</v>
      </c>
      <c r="F167" s="124">
        <v>2000</v>
      </c>
    </row>
    <row r="168" spans="1:6" x14ac:dyDescent="0.25">
      <c r="B168" s="35"/>
      <c r="C168" s="35"/>
      <c r="D168" s="38" t="s">
        <v>323</v>
      </c>
      <c r="E168" s="124">
        <v>1000</v>
      </c>
      <c r="F168" s="124">
        <v>1000</v>
      </c>
    </row>
    <row r="169" spans="1:6" x14ac:dyDescent="0.25">
      <c r="B169" s="35"/>
      <c r="C169" s="35"/>
      <c r="D169" s="38" t="s">
        <v>324</v>
      </c>
      <c r="E169" s="124">
        <v>5000</v>
      </c>
      <c r="F169" s="124">
        <v>5000</v>
      </c>
    </row>
    <row r="170" spans="1:6" x14ac:dyDescent="0.25">
      <c r="B170" s="35"/>
      <c r="C170" s="35"/>
      <c r="D170" s="38" t="s">
        <v>325</v>
      </c>
      <c r="E170" s="124">
        <v>1000</v>
      </c>
      <c r="F170" s="124">
        <v>1000</v>
      </c>
    </row>
    <row r="171" spans="1:6" x14ac:dyDescent="0.25">
      <c r="B171" s="35"/>
      <c r="C171" s="35"/>
      <c r="D171" s="38" t="s">
        <v>355</v>
      </c>
      <c r="E171" s="124">
        <f>3000+2000</f>
        <v>5000</v>
      </c>
      <c r="F171" s="124">
        <f>3000+2000</f>
        <v>5000</v>
      </c>
    </row>
    <row r="172" spans="1:6" x14ac:dyDescent="0.25">
      <c r="B172" s="35"/>
      <c r="C172" s="35"/>
      <c r="D172" s="38" t="s">
        <v>356</v>
      </c>
      <c r="E172" s="124">
        <v>1500</v>
      </c>
      <c r="F172" s="124">
        <v>1500</v>
      </c>
    </row>
    <row r="173" spans="1:6" x14ac:dyDescent="0.25">
      <c r="B173" s="35"/>
      <c r="C173" s="35"/>
      <c r="D173" s="38"/>
      <c r="E173" s="124"/>
      <c r="F173" s="124"/>
    </row>
    <row r="174" spans="1:6" x14ac:dyDescent="0.25">
      <c r="B174" s="35"/>
      <c r="C174" s="35"/>
      <c r="D174" s="256" t="s">
        <v>183</v>
      </c>
      <c r="E174" s="94">
        <f>E175+E176+E177+E178+E179+E180+E181+E182</f>
        <v>173500</v>
      </c>
      <c r="F174" s="94">
        <f>F175+F176+F177+F178+F179+F180+F181+F182</f>
        <v>173500</v>
      </c>
    </row>
    <row r="175" spans="1:6" s="153" customFormat="1" x14ac:dyDescent="0.25">
      <c r="A175" s="150"/>
      <c r="B175" s="151"/>
      <c r="C175" s="151"/>
      <c r="D175" s="257" t="s">
        <v>222</v>
      </c>
      <c r="E175" s="152">
        <v>17000</v>
      </c>
      <c r="F175" s="152">
        <v>17000</v>
      </c>
    </row>
    <row r="176" spans="1:6" x14ac:dyDescent="0.25">
      <c r="B176" s="72"/>
      <c r="C176" s="72"/>
      <c r="D176" s="258" t="s">
        <v>184</v>
      </c>
      <c r="E176" s="124">
        <v>18000</v>
      </c>
      <c r="F176" s="124">
        <v>18000</v>
      </c>
    </row>
    <row r="177" spans="2:6" x14ac:dyDescent="0.25">
      <c r="B177" s="72"/>
      <c r="C177" s="72"/>
      <c r="D177" s="76" t="s">
        <v>185</v>
      </c>
      <c r="E177" s="124">
        <v>15000</v>
      </c>
      <c r="F177" s="124">
        <v>15000</v>
      </c>
    </row>
    <row r="178" spans="2:6" x14ac:dyDescent="0.25">
      <c r="B178" s="72"/>
      <c r="C178" s="72"/>
      <c r="D178" s="76" t="s">
        <v>186</v>
      </c>
      <c r="E178" s="124">
        <v>7000</v>
      </c>
      <c r="F178" s="124">
        <v>7000</v>
      </c>
    </row>
    <row r="179" spans="2:6" x14ac:dyDescent="0.25">
      <c r="B179" s="72"/>
      <c r="C179" s="72"/>
      <c r="D179" s="76" t="s">
        <v>187</v>
      </c>
      <c r="E179" s="124">
        <v>1500</v>
      </c>
      <c r="F179" s="124">
        <v>1500</v>
      </c>
    </row>
    <row r="180" spans="2:6" x14ac:dyDescent="0.25">
      <c r="B180" s="72"/>
      <c r="C180" s="72"/>
      <c r="D180" s="76" t="s">
        <v>188</v>
      </c>
      <c r="E180" s="124">
        <v>3000</v>
      </c>
      <c r="F180" s="124">
        <v>3000</v>
      </c>
    </row>
    <row r="181" spans="2:6" x14ac:dyDescent="0.25">
      <c r="B181" s="72"/>
      <c r="C181" s="72"/>
      <c r="D181" s="76" t="s">
        <v>317</v>
      </c>
      <c r="E181" s="124">
        <f>70000+36000</f>
        <v>106000</v>
      </c>
      <c r="F181" s="124">
        <f>70000+36000</f>
        <v>106000</v>
      </c>
    </row>
    <row r="182" spans="2:6" x14ac:dyDescent="0.25">
      <c r="B182" s="72"/>
      <c r="C182" s="72"/>
      <c r="D182" s="76" t="s">
        <v>375</v>
      </c>
      <c r="E182" s="124">
        <v>6000</v>
      </c>
      <c r="F182" s="124">
        <v>6000</v>
      </c>
    </row>
    <row r="183" spans="2:6" x14ac:dyDescent="0.25">
      <c r="B183" s="72"/>
      <c r="C183" s="72"/>
      <c r="D183" s="76"/>
      <c r="E183" s="124"/>
      <c r="F183" s="124"/>
    </row>
    <row r="184" spans="2:6" x14ac:dyDescent="0.25">
      <c r="B184" s="72"/>
      <c r="C184" s="72"/>
      <c r="D184" s="255" t="s">
        <v>190</v>
      </c>
      <c r="E184" s="94">
        <f>E185+E186+E187+E188+E189+E190</f>
        <v>58000</v>
      </c>
      <c r="F184" s="94">
        <f>F185+F186+F187+F188+F189+F190</f>
        <v>24000</v>
      </c>
    </row>
    <row r="185" spans="2:6" x14ac:dyDescent="0.25">
      <c r="B185" s="72"/>
      <c r="C185" s="72"/>
      <c r="D185" s="76" t="s">
        <v>191</v>
      </c>
      <c r="E185" s="124">
        <v>8000</v>
      </c>
      <c r="F185" s="124">
        <v>4000</v>
      </c>
    </row>
    <row r="186" spans="2:6" x14ac:dyDescent="0.25">
      <c r="B186" s="72"/>
      <c r="C186" s="72"/>
      <c r="D186" s="76" t="s">
        <v>192</v>
      </c>
      <c r="E186" s="124">
        <f>15000+3000</f>
        <v>18000</v>
      </c>
      <c r="F186" s="124">
        <v>4000</v>
      </c>
    </row>
    <row r="187" spans="2:6" x14ac:dyDescent="0.25">
      <c r="B187" s="72"/>
      <c r="C187" s="72"/>
      <c r="D187" s="76" t="s">
        <v>193</v>
      </c>
      <c r="E187" s="124">
        <v>4000</v>
      </c>
      <c r="F187" s="124">
        <v>4000</v>
      </c>
    </row>
    <row r="188" spans="2:6" x14ac:dyDescent="0.25">
      <c r="B188" s="72"/>
      <c r="C188" s="72"/>
      <c r="D188" s="76" t="s">
        <v>194</v>
      </c>
      <c r="E188" s="124">
        <v>5000</v>
      </c>
      <c r="F188" s="124">
        <v>4000</v>
      </c>
    </row>
    <row r="189" spans="2:6" x14ac:dyDescent="0.25">
      <c r="B189" s="72"/>
      <c r="C189" s="72"/>
      <c r="D189" s="76" t="s">
        <v>195</v>
      </c>
      <c r="E189" s="124">
        <v>5000</v>
      </c>
      <c r="F189" s="124">
        <v>4000</v>
      </c>
    </row>
    <row r="190" spans="2:6" x14ac:dyDescent="0.25">
      <c r="B190" s="72"/>
      <c r="C190" s="72"/>
      <c r="D190" s="76" t="s">
        <v>196</v>
      </c>
      <c r="E190" s="124">
        <v>18000</v>
      </c>
      <c r="F190" s="124">
        <v>4000</v>
      </c>
    </row>
    <row r="191" spans="2:6" x14ac:dyDescent="0.25">
      <c r="B191" s="72"/>
      <c r="C191" s="72"/>
      <c r="D191" s="76"/>
      <c r="E191" s="124"/>
      <c r="F191" s="124"/>
    </row>
    <row r="192" spans="2:6" x14ac:dyDescent="0.25">
      <c r="B192" s="145"/>
      <c r="C192" s="145"/>
      <c r="D192" s="259" t="s">
        <v>189</v>
      </c>
      <c r="E192" s="146">
        <f>E193+E194+E195+E196+E197</f>
        <v>1394000</v>
      </c>
      <c r="F192" s="146">
        <f>F193+F194+F195+F196+F197</f>
        <v>1360000</v>
      </c>
    </row>
    <row r="193" spans="1:7" x14ac:dyDescent="0.25">
      <c r="B193" s="297"/>
      <c r="C193" s="297"/>
      <c r="D193" s="298" t="s">
        <v>197</v>
      </c>
      <c r="E193" s="300">
        <v>630000</v>
      </c>
      <c r="F193" s="300">
        <v>630000</v>
      </c>
    </row>
    <row r="194" spans="1:7" x14ac:dyDescent="0.25">
      <c r="B194" s="145"/>
      <c r="C194" s="145"/>
      <c r="D194" s="260" t="s">
        <v>198</v>
      </c>
      <c r="E194" s="147">
        <v>550000</v>
      </c>
      <c r="F194" s="147">
        <v>550000</v>
      </c>
    </row>
    <row r="195" spans="1:7" x14ac:dyDescent="0.25">
      <c r="B195" s="145"/>
      <c r="C195" s="145"/>
      <c r="D195" s="260" t="s">
        <v>199</v>
      </c>
      <c r="E195" s="147">
        <v>109000</v>
      </c>
      <c r="F195" s="147">
        <v>110000</v>
      </c>
    </row>
    <row r="196" spans="1:7" x14ac:dyDescent="0.25">
      <c r="B196" s="145"/>
      <c r="C196" s="145"/>
      <c r="D196" s="145" t="s">
        <v>200</v>
      </c>
      <c r="E196" s="147">
        <v>85000</v>
      </c>
      <c r="F196" s="147">
        <v>50000</v>
      </c>
    </row>
    <row r="197" spans="1:7" x14ac:dyDescent="0.25">
      <c r="B197" s="145"/>
      <c r="C197" s="145"/>
      <c r="D197" s="145" t="s">
        <v>330</v>
      </c>
      <c r="E197" s="147">
        <v>20000</v>
      </c>
      <c r="F197" s="147">
        <v>20000</v>
      </c>
    </row>
    <row r="198" spans="1:7" x14ac:dyDescent="0.25">
      <c r="B198" s="390" t="s">
        <v>69</v>
      </c>
      <c r="C198" s="390"/>
      <c r="D198" s="390"/>
      <c r="E198" s="113">
        <f>E143+E141+E137+E135</f>
        <v>2365500</v>
      </c>
      <c r="F198" s="113">
        <f>F143+F141+F137+F135</f>
        <v>2258500</v>
      </c>
      <c r="G198" s="347"/>
    </row>
    <row r="199" spans="1:7" x14ac:dyDescent="0.25">
      <c r="A199" s="77"/>
      <c r="B199" s="35"/>
      <c r="C199" s="35"/>
      <c r="D199" s="35"/>
      <c r="E199" s="95"/>
      <c r="F199" s="95"/>
    </row>
    <row r="200" spans="1:7" x14ac:dyDescent="0.25">
      <c r="B200" s="35"/>
      <c r="C200" s="35"/>
      <c r="D200" s="35"/>
      <c r="E200" s="95"/>
      <c r="F200" s="95"/>
    </row>
    <row r="201" spans="1:7" x14ac:dyDescent="0.25">
      <c r="B201" s="35"/>
      <c r="C201" s="35"/>
      <c r="D201" s="248" t="s">
        <v>145</v>
      </c>
      <c r="E201" s="95"/>
      <c r="F201" s="95"/>
    </row>
    <row r="202" spans="1:7" ht="36" customHeight="1" x14ac:dyDescent="0.25">
      <c r="B202" s="35"/>
      <c r="C202" s="35"/>
      <c r="D202" s="232" t="s">
        <v>146</v>
      </c>
      <c r="E202" s="95"/>
      <c r="F202" s="95"/>
    </row>
    <row r="203" spans="1:7" x14ac:dyDescent="0.25">
      <c r="B203" s="55">
        <v>410000</v>
      </c>
      <c r="C203" s="36"/>
      <c r="D203" s="261" t="s">
        <v>49</v>
      </c>
      <c r="E203" s="125"/>
      <c r="F203" s="125"/>
    </row>
    <row r="204" spans="1:7" x14ac:dyDescent="0.25">
      <c r="B204" s="78">
        <v>412000</v>
      </c>
      <c r="C204" s="49"/>
      <c r="D204" s="262" t="s">
        <v>106</v>
      </c>
      <c r="E204" s="109">
        <f>E205+E206+E207+E208</f>
        <v>44000</v>
      </c>
      <c r="F204" s="109">
        <f>F205+F206+F207+F208</f>
        <v>55000</v>
      </c>
    </row>
    <row r="205" spans="1:7" x14ac:dyDescent="0.25">
      <c r="B205" s="79">
        <v>412700</v>
      </c>
      <c r="C205" s="35"/>
      <c r="D205" s="263" t="s">
        <v>147</v>
      </c>
      <c r="E205" s="95">
        <v>20000</v>
      </c>
      <c r="F205" s="95">
        <v>25000</v>
      </c>
    </row>
    <row r="206" spans="1:7" x14ac:dyDescent="0.25">
      <c r="B206" s="80"/>
      <c r="C206" s="35"/>
      <c r="D206" s="263" t="s">
        <v>148</v>
      </c>
      <c r="E206" s="95">
        <v>9000</v>
      </c>
      <c r="F206" s="95">
        <v>15000</v>
      </c>
    </row>
    <row r="207" spans="1:7" ht="30" x14ac:dyDescent="0.25">
      <c r="B207" s="80"/>
      <c r="C207" s="35"/>
      <c r="D207" s="245" t="s">
        <v>201</v>
      </c>
      <c r="E207" s="95">
        <v>9000</v>
      </c>
      <c r="F207" s="95">
        <v>9000</v>
      </c>
    </row>
    <row r="208" spans="1:7" x14ac:dyDescent="0.25">
      <c r="B208" s="80"/>
      <c r="C208" s="35"/>
      <c r="D208" s="263" t="s">
        <v>58</v>
      </c>
      <c r="E208" s="95">
        <v>6000</v>
      </c>
      <c r="F208" s="95">
        <v>6000</v>
      </c>
    </row>
    <row r="209" spans="1:7" x14ac:dyDescent="0.25">
      <c r="B209" s="55">
        <v>510000</v>
      </c>
      <c r="C209" s="36"/>
      <c r="D209" s="264" t="s">
        <v>66</v>
      </c>
      <c r="E209" s="104">
        <f>E210+E211</f>
        <v>298000</v>
      </c>
      <c r="F209" s="104">
        <f>F210+F211</f>
        <v>167000</v>
      </c>
    </row>
    <row r="210" spans="1:7" x14ac:dyDescent="0.25">
      <c r="B210" s="35"/>
      <c r="C210" s="35"/>
      <c r="D210" s="245" t="s">
        <v>149</v>
      </c>
      <c r="E210" s="95">
        <v>298000</v>
      </c>
      <c r="F210" s="95">
        <v>140000</v>
      </c>
    </row>
    <row r="211" spans="1:7" x14ac:dyDescent="0.25">
      <c r="B211" s="35"/>
      <c r="C211" s="35"/>
      <c r="D211" s="245" t="s">
        <v>382</v>
      </c>
      <c r="E211" s="95">
        <v>0</v>
      </c>
      <c r="F211" s="95">
        <v>27000</v>
      </c>
    </row>
    <row r="212" spans="1:7" x14ac:dyDescent="0.25">
      <c r="B212" s="390" t="s">
        <v>69</v>
      </c>
      <c r="C212" s="390"/>
      <c r="D212" s="390"/>
      <c r="E212" s="126">
        <f>E209+E204</f>
        <v>342000</v>
      </c>
      <c r="F212" s="126">
        <f>F209+F204</f>
        <v>222000</v>
      </c>
      <c r="G212" s="347"/>
    </row>
    <row r="213" spans="1:7" ht="14.25" customHeight="1" x14ac:dyDescent="0.25">
      <c r="B213" s="35"/>
      <c r="C213" s="35"/>
      <c r="D213" s="35"/>
      <c r="E213" s="95"/>
      <c r="F213" s="95"/>
    </row>
    <row r="214" spans="1:7" x14ac:dyDescent="0.25">
      <c r="B214" s="35"/>
      <c r="C214" s="35"/>
      <c r="D214" s="35"/>
      <c r="E214" s="95"/>
      <c r="F214" s="95"/>
    </row>
    <row r="215" spans="1:7" ht="30" x14ac:dyDescent="0.25">
      <c r="B215" s="35"/>
      <c r="C215" s="35"/>
      <c r="D215" s="265" t="s">
        <v>150</v>
      </c>
      <c r="E215" s="95"/>
      <c r="F215" s="95"/>
    </row>
    <row r="216" spans="1:7" ht="43.5" customHeight="1" x14ac:dyDescent="0.25">
      <c r="B216" s="35"/>
      <c r="C216" s="35"/>
      <c r="D216" s="266" t="s">
        <v>151</v>
      </c>
      <c r="E216" s="95"/>
      <c r="F216" s="95"/>
    </row>
    <row r="217" spans="1:7" x14ac:dyDescent="0.25">
      <c r="B217" s="81">
        <v>410000</v>
      </c>
      <c r="C217" s="82"/>
      <c r="D217" s="267" t="s">
        <v>49</v>
      </c>
      <c r="E217" s="139"/>
      <c r="F217" s="139"/>
    </row>
    <row r="218" spans="1:7" ht="19.5" customHeight="1" x14ac:dyDescent="0.25">
      <c r="B218" s="131">
        <v>412200</v>
      </c>
      <c r="C218" s="132"/>
      <c r="D218" s="268" t="s">
        <v>212</v>
      </c>
      <c r="E218" s="137">
        <f>E219</f>
        <v>17000</v>
      </c>
      <c r="F218" s="137">
        <f>F219</f>
        <v>17000</v>
      </c>
    </row>
    <row r="219" spans="1:7" s="101" customFormat="1" x14ac:dyDescent="0.25">
      <c r="A219" s="100"/>
      <c r="B219" s="134"/>
      <c r="C219" s="98"/>
      <c r="D219" s="269" t="s">
        <v>213</v>
      </c>
      <c r="E219" s="130">
        <v>17000</v>
      </c>
      <c r="F219" s="130">
        <v>17000</v>
      </c>
    </row>
    <row r="220" spans="1:7" s="135" customFormat="1" x14ac:dyDescent="0.25">
      <c r="A220" s="133"/>
      <c r="B220" s="83">
        <v>412500</v>
      </c>
      <c r="C220" s="84"/>
      <c r="D220" s="270" t="s">
        <v>152</v>
      </c>
      <c r="E220" s="138">
        <f>SUM(E221:E225)</f>
        <v>279000</v>
      </c>
      <c r="F220" s="138">
        <f>SUM(F221:F225)</f>
        <v>311000</v>
      </c>
    </row>
    <row r="221" spans="1:7" ht="19.5" customHeight="1" x14ac:dyDescent="0.25">
      <c r="B221" s="85"/>
      <c r="C221" s="42"/>
      <c r="D221" s="245" t="s">
        <v>202</v>
      </c>
      <c r="E221" s="127">
        <v>1000</v>
      </c>
      <c r="F221" s="127">
        <v>1000</v>
      </c>
    </row>
    <row r="222" spans="1:7" x14ac:dyDescent="0.25">
      <c r="B222" s="86"/>
      <c r="C222" s="38"/>
      <c r="D222" s="245" t="s">
        <v>153</v>
      </c>
      <c r="E222" s="127">
        <v>20000</v>
      </c>
      <c r="F222" s="127">
        <v>40000</v>
      </c>
    </row>
    <row r="223" spans="1:7" ht="30" x14ac:dyDescent="0.25">
      <c r="B223" s="86"/>
      <c r="C223" s="38"/>
      <c r="D223" s="245" t="s">
        <v>203</v>
      </c>
      <c r="E223" s="127">
        <v>15000</v>
      </c>
      <c r="F223" s="127">
        <v>20000</v>
      </c>
    </row>
    <row r="224" spans="1:7" ht="30" x14ac:dyDescent="0.25">
      <c r="B224" s="341"/>
      <c r="C224" s="254"/>
      <c r="D224" s="344" t="s">
        <v>209</v>
      </c>
      <c r="E224" s="346">
        <v>205000</v>
      </c>
      <c r="F224" s="346">
        <v>210000</v>
      </c>
    </row>
    <row r="225" spans="2:6" x14ac:dyDescent="0.25">
      <c r="B225" s="342"/>
      <c r="C225" s="76"/>
      <c r="D225" s="343" t="s">
        <v>206</v>
      </c>
      <c r="E225" s="130">
        <v>38000</v>
      </c>
      <c r="F225" s="130">
        <v>40000</v>
      </c>
    </row>
    <row r="226" spans="2:6" x14ac:dyDescent="0.25">
      <c r="B226" s="87">
        <v>412700</v>
      </c>
      <c r="C226" s="88"/>
      <c r="D226" s="271" t="s">
        <v>81</v>
      </c>
      <c r="E226" s="128">
        <f>SUM(E227:E228)</f>
        <v>4000</v>
      </c>
      <c r="F226" s="128">
        <f>SUM(F227:F228)</f>
        <v>39000</v>
      </c>
    </row>
    <row r="227" spans="2:6" x14ac:dyDescent="0.25">
      <c r="B227" s="97"/>
      <c r="C227" s="98"/>
      <c r="D227" s="272" t="s">
        <v>154</v>
      </c>
      <c r="E227" s="99">
        <v>4000</v>
      </c>
      <c r="F227" s="99">
        <v>4000</v>
      </c>
    </row>
    <row r="228" spans="2:6" x14ac:dyDescent="0.25">
      <c r="B228" s="341"/>
      <c r="C228" s="254"/>
      <c r="D228" s="344" t="s">
        <v>211</v>
      </c>
      <c r="E228" s="345">
        <v>0</v>
      </c>
      <c r="F228" s="345">
        <v>35000</v>
      </c>
    </row>
    <row r="229" spans="2:6" x14ac:dyDescent="0.25">
      <c r="B229" s="87">
        <v>412800</v>
      </c>
      <c r="C229" s="88"/>
      <c r="D229" s="271" t="s">
        <v>155</v>
      </c>
      <c r="E229" s="128">
        <f>SUM(E230:E239)</f>
        <v>284000</v>
      </c>
      <c r="F229" s="128">
        <f>SUM(F230:F239)</f>
        <v>333000</v>
      </c>
    </row>
    <row r="230" spans="2:6" ht="30" x14ac:dyDescent="0.25">
      <c r="B230" s="295"/>
      <c r="C230" s="296"/>
      <c r="D230" s="299" t="s">
        <v>204</v>
      </c>
      <c r="E230" s="396">
        <f>129000-46000-23000</f>
        <v>60000</v>
      </c>
      <c r="F230" s="396">
        <v>67000</v>
      </c>
    </row>
    <row r="231" spans="2:6" ht="30" x14ac:dyDescent="0.25">
      <c r="B231" s="85"/>
      <c r="C231" s="42"/>
      <c r="D231" s="273" t="s">
        <v>208</v>
      </c>
      <c r="E231" s="397"/>
      <c r="F231" s="397"/>
    </row>
    <row r="232" spans="2:6" ht="30" x14ac:dyDescent="0.25">
      <c r="B232" s="86"/>
      <c r="C232" s="38"/>
      <c r="D232" s="245" t="s">
        <v>156</v>
      </c>
      <c r="E232" s="397"/>
      <c r="F232" s="397"/>
    </row>
    <row r="233" spans="2:6" x14ac:dyDescent="0.25">
      <c r="B233" s="86"/>
      <c r="C233" s="38"/>
      <c r="D233" s="245" t="s">
        <v>158</v>
      </c>
      <c r="E233" s="398"/>
      <c r="F233" s="398"/>
    </row>
    <row r="234" spans="2:6" x14ac:dyDescent="0.25">
      <c r="B234" s="86"/>
      <c r="C234" s="38"/>
      <c r="D234" s="245" t="s">
        <v>157</v>
      </c>
      <c r="E234" s="306">
        <f>100000+8000</f>
        <v>108000</v>
      </c>
      <c r="F234" s="306">
        <v>120000</v>
      </c>
    </row>
    <row r="235" spans="2:6" x14ac:dyDescent="0.25">
      <c r="B235" s="86"/>
      <c r="C235" s="38"/>
      <c r="D235" s="245" t="s">
        <v>159</v>
      </c>
      <c r="E235" s="306">
        <v>50000</v>
      </c>
      <c r="F235" s="306">
        <v>70000</v>
      </c>
    </row>
    <row r="236" spans="2:6" ht="30" x14ac:dyDescent="0.25">
      <c r="B236" s="86"/>
      <c r="C236" s="38"/>
      <c r="D236" s="245" t="s">
        <v>161</v>
      </c>
      <c r="E236" s="306">
        <v>6000</v>
      </c>
      <c r="F236" s="306">
        <v>6000</v>
      </c>
    </row>
    <row r="237" spans="2:6" ht="30" x14ac:dyDescent="0.25">
      <c r="B237" s="86"/>
      <c r="C237" s="38"/>
      <c r="D237" s="245" t="s">
        <v>160</v>
      </c>
      <c r="E237" s="393">
        <v>60000</v>
      </c>
      <c r="F237" s="393">
        <v>70000</v>
      </c>
    </row>
    <row r="238" spans="2:6" x14ac:dyDescent="0.25">
      <c r="B238" s="86"/>
      <c r="C238" s="38"/>
      <c r="D238" s="245" t="s">
        <v>162</v>
      </c>
      <c r="E238" s="394"/>
      <c r="F238" s="394"/>
    </row>
    <row r="239" spans="2:6" x14ac:dyDescent="0.25">
      <c r="B239" s="86"/>
      <c r="C239" s="38"/>
      <c r="D239" s="245" t="s">
        <v>363</v>
      </c>
      <c r="E239" s="395"/>
      <c r="F239" s="395"/>
    </row>
    <row r="240" spans="2:6" x14ac:dyDescent="0.25">
      <c r="B240" s="229">
        <v>415200</v>
      </c>
      <c r="C240" s="89"/>
      <c r="D240" s="274" t="s">
        <v>207</v>
      </c>
      <c r="E240" s="129">
        <f>SUM(E241:E241)</f>
        <v>2000</v>
      </c>
      <c r="F240" s="129">
        <f>SUM(F241:F241)</f>
        <v>4000</v>
      </c>
    </row>
    <row r="241" spans="2:6" x14ac:dyDescent="0.25">
      <c r="B241" s="96"/>
      <c r="C241" s="76"/>
      <c r="D241" s="275" t="s">
        <v>163</v>
      </c>
      <c r="E241" s="130">
        <v>2000</v>
      </c>
      <c r="F241" s="130">
        <v>4000</v>
      </c>
    </row>
    <row r="242" spans="2:6" x14ac:dyDescent="0.25">
      <c r="B242" s="82">
        <v>510000</v>
      </c>
      <c r="C242" s="82"/>
      <c r="D242" s="264" t="s">
        <v>104</v>
      </c>
      <c r="E242" s="139">
        <f>SUM(E243:E255)</f>
        <v>4004890</v>
      </c>
      <c r="F242" s="139">
        <f>SUM(F243:F258)</f>
        <v>2568552</v>
      </c>
    </row>
    <row r="243" spans="2:6" ht="30" x14ac:dyDescent="0.25">
      <c r="B243" s="35"/>
      <c r="C243" s="35"/>
      <c r="D243" s="38" t="s">
        <v>352</v>
      </c>
      <c r="E243" s="95">
        <v>313000</v>
      </c>
      <c r="F243" s="95">
        <v>0</v>
      </c>
    </row>
    <row r="244" spans="2:6" x14ac:dyDescent="0.25">
      <c r="B244" s="35"/>
      <c r="C244" s="35"/>
      <c r="D244" s="35" t="s">
        <v>205</v>
      </c>
      <c r="E244" s="95">
        <f>1200000-927431+74000+170000+218321+80000+12000</f>
        <v>826890</v>
      </c>
      <c r="F244" s="95">
        <v>1000000</v>
      </c>
    </row>
    <row r="245" spans="2:6" x14ac:dyDescent="0.25">
      <c r="B245" s="35"/>
      <c r="C245" s="35"/>
      <c r="D245" s="35" t="s">
        <v>164</v>
      </c>
      <c r="E245" s="95">
        <v>0</v>
      </c>
      <c r="F245" s="95">
        <v>100000</v>
      </c>
    </row>
    <row r="246" spans="2:6" x14ac:dyDescent="0.25">
      <c r="B246" s="35"/>
      <c r="C246" s="35"/>
      <c r="D246" s="35" t="s">
        <v>219</v>
      </c>
      <c r="E246" s="95">
        <v>80000</v>
      </c>
      <c r="F246" s="95">
        <v>0</v>
      </c>
    </row>
    <row r="247" spans="2:6" x14ac:dyDescent="0.25">
      <c r="B247" s="35"/>
      <c r="C247" s="35"/>
      <c r="D247" s="38" t="s">
        <v>304</v>
      </c>
      <c r="E247" s="95">
        <v>20000</v>
      </c>
      <c r="F247" s="95">
        <v>20000</v>
      </c>
    </row>
    <row r="248" spans="2:6" ht="30" x14ac:dyDescent="0.25">
      <c r="B248" s="35"/>
      <c r="C248" s="35"/>
      <c r="D248" s="38" t="s">
        <v>351</v>
      </c>
      <c r="E248" s="95">
        <f>616000+7000</f>
        <v>623000</v>
      </c>
      <c r="F248" s="95">
        <v>150000</v>
      </c>
    </row>
    <row r="249" spans="2:6" x14ac:dyDescent="0.25">
      <c r="B249" s="38"/>
      <c r="C249" s="38"/>
      <c r="D249" s="245" t="s">
        <v>210</v>
      </c>
      <c r="E249" s="95">
        <v>30000</v>
      </c>
      <c r="F249" s="95">
        <v>40000</v>
      </c>
    </row>
    <row r="250" spans="2:6" x14ac:dyDescent="0.25">
      <c r="B250" s="38"/>
      <c r="C250" s="38"/>
      <c r="D250" s="273" t="s">
        <v>165</v>
      </c>
      <c r="E250" s="95">
        <v>20000</v>
      </c>
      <c r="F250" s="95">
        <v>23552</v>
      </c>
    </row>
    <row r="251" spans="2:6" x14ac:dyDescent="0.25">
      <c r="B251" s="38"/>
      <c r="C251" s="38"/>
      <c r="D251" s="273" t="s">
        <v>386</v>
      </c>
      <c r="E251" s="95">
        <v>422000</v>
      </c>
      <c r="F251" s="95">
        <v>250000</v>
      </c>
    </row>
    <row r="252" spans="2:6" x14ac:dyDescent="0.25">
      <c r="B252" s="38"/>
      <c r="C252" s="38"/>
      <c r="D252" s="273" t="s">
        <v>332</v>
      </c>
      <c r="E252" s="95">
        <v>0</v>
      </c>
      <c r="F252" s="95">
        <v>25000</v>
      </c>
    </row>
    <row r="253" spans="2:6" x14ac:dyDescent="0.25">
      <c r="B253" s="38"/>
      <c r="C253" s="38"/>
      <c r="D253" s="273" t="s">
        <v>362</v>
      </c>
      <c r="E253" s="95">
        <v>70000</v>
      </c>
      <c r="F253" s="95">
        <v>0</v>
      </c>
    </row>
    <row r="254" spans="2:6" x14ac:dyDescent="0.25">
      <c r="B254" s="38"/>
      <c r="C254" s="38"/>
      <c r="D254" s="273" t="s">
        <v>364</v>
      </c>
      <c r="E254" s="95">
        <f>6000+94000</f>
        <v>100000</v>
      </c>
      <c r="F254" s="95">
        <v>30000</v>
      </c>
    </row>
    <row r="255" spans="2:6" ht="30" x14ac:dyDescent="0.25">
      <c r="B255" s="38"/>
      <c r="C255" s="38"/>
      <c r="D255" s="273" t="s">
        <v>378</v>
      </c>
      <c r="E255" s="95">
        <v>1500000</v>
      </c>
      <c r="F255" s="95">
        <v>700000</v>
      </c>
    </row>
    <row r="256" spans="2:6" ht="30" x14ac:dyDescent="0.25">
      <c r="B256" s="38"/>
      <c r="C256" s="38"/>
      <c r="D256" s="273" t="s">
        <v>383</v>
      </c>
      <c r="E256" s="95">
        <v>0</v>
      </c>
      <c r="F256" s="95">
        <v>80000</v>
      </c>
    </row>
    <row r="257" spans="1:7" x14ac:dyDescent="0.25">
      <c r="B257" s="38"/>
      <c r="C257" s="38"/>
      <c r="D257" s="273" t="s">
        <v>384</v>
      </c>
      <c r="E257" s="95">
        <v>0</v>
      </c>
      <c r="F257" s="95">
        <v>100000</v>
      </c>
    </row>
    <row r="258" spans="1:7" ht="30" x14ac:dyDescent="0.25">
      <c r="B258" s="38"/>
      <c r="C258" s="38"/>
      <c r="D258" s="273" t="s">
        <v>385</v>
      </c>
      <c r="E258" s="95">
        <v>0</v>
      </c>
      <c r="F258" s="95">
        <v>50000</v>
      </c>
    </row>
    <row r="259" spans="1:7" ht="15.75" x14ac:dyDescent="0.25">
      <c r="B259" s="390" t="s">
        <v>69</v>
      </c>
      <c r="C259" s="390"/>
      <c r="D259" s="390"/>
      <c r="E259" s="276">
        <f>E242+E240+E229+E226+E220+E218</f>
        <v>4590890</v>
      </c>
      <c r="F259" s="276">
        <f>F242+F240+F229+F226+F220+F218</f>
        <v>3272552</v>
      </c>
      <c r="G259" s="347"/>
    </row>
    <row r="260" spans="1:7" s="54" customFormat="1" ht="15.75" x14ac:dyDescent="0.25">
      <c r="A260" s="53"/>
      <c r="B260" s="307"/>
      <c r="C260" s="307"/>
      <c r="D260" s="307"/>
      <c r="E260" s="308"/>
      <c r="F260" s="308"/>
    </row>
    <row r="261" spans="1:7" s="54" customFormat="1" x14ac:dyDescent="0.25">
      <c r="A261" s="53"/>
      <c r="B261" s="35"/>
      <c r="C261" s="35"/>
      <c r="D261" s="248" t="s">
        <v>336</v>
      </c>
      <c r="E261" s="95"/>
      <c r="F261" s="95"/>
    </row>
    <row r="262" spans="1:7" s="54" customFormat="1" x14ac:dyDescent="0.25">
      <c r="A262" s="53"/>
      <c r="B262" s="35"/>
      <c r="C262" s="35"/>
      <c r="D262" s="232" t="s">
        <v>366</v>
      </c>
      <c r="E262" s="95"/>
      <c r="F262" s="95"/>
    </row>
    <row r="263" spans="1:7" s="54" customFormat="1" x14ac:dyDescent="0.25">
      <c r="A263" s="53"/>
      <c r="B263" s="78">
        <v>411000</v>
      </c>
      <c r="C263" s="49"/>
      <c r="D263" s="262" t="s">
        <v>227</v>
      </c>
      <c r="E263" s="109">
        <f>E264+E265+E266+E267</f>
        <v>145000</v>
      </c>
      <c r="F263" s="109">
        <f>F264+F265+F266+F267</f>
        <v>145000</v>
      </c>
    </row>
    <row r="264" spans="1:7" s="54" customFormat="1" x14ac:dyDescent="0.25">
      <c r="A264" s="53"/>
      <c r="B264" s="79"/>
      <c r="C264" s="35">
        <v>411100</v>
      </c>
      <c r="D264" s="263" t="s">
        <v>337</v>
      </c>
      <c r="E264" s="95">
        <v>131600</v>
      </c>
      <c r="F264" s="95">
        <v>131600</v>
      </c>
    </row>
    <row r="265" spans="1:7" s="54" customFormat="1" x14ac:dyDescent="0.25">
      <c r="A265" s="53"/>
      <c r="B265" s="80"/>
      <c r="C265" s="35">
        <v>411200</v>
      </c>
      <c r="D265" s="263" t="s">
        <v>338</v>
      </c>
      <c r="E265" s="95">
        <v>10400</v>
      </c>
      <c r="F265" s="95">
        <v>10400</v>
      </c>
    </row>
    <row r="266" spans="1:7" s="54" customFormat="1" ht="30" x14ac:dyDescent="0.25">
      <c r="A266" s="53"/>
      <c r="B266" s="80"/>
      <c r="C266" s="35">
        <v>411300</v>
      </c>
      <c r="D266" s="38" t="s">
        <v>327</v>
      </c>
      <c r="E266" s="95">
        <v>1000</v>
      </c>
      <c r="F266" s="95">
        <v>1000</v>
      </c>
    </row>
    <row r="267" spans="1:7" s="54" customFormat="1" ht="30" x14ac:dyDescent="0.25">
      <c r="A267" s="53"/>
      <c r="B267" s="80"/>
      <c r="C267" s="35">
        <v>411400</v>
      </c>
      <c r="D267" s="38" t="s">
        <v>328</v>
      </c>
      <c r="E267" s="95">
        <v>2000</v>
      </c>
      <c r="F267" s="95">
        <v>2000</v>
      </c>
    </row>
    <row r="268" spans="1:7" s="54" customFormat="1" x14ac:dyDescent="0.25">
      <c r="A268" s="53"/>
      <c r="B268" s="55">
        <v>412000</v>
      </c>
      <c r="C268" s="36"/>
      <c r="D268" s="264" t="s">
        <v>106</v>
      </c>
      <c r="E268" s="104">
        <f>E269+E270+E272+E273+E274+E271</f>
        <v>40000</v>
      </c>
      <c r="F268" s="104">
        <f>F269+F270+F272+F273+F274+F271</f>
        <v>40000</v>
      </c>
    </row>
    <row r="269" spans="1:7" s="54" customFormat="1" ht="45" x14ac:dyDescent="0.25">
      <c r="A269" s="53"/>
      <c r="B269" s="35"/>
      <c r="C269" s="35">
        <v>412200</v>
      </c>
      <c r="D269" s="245" t="s">
        <v>339</v>
      </c>
      <c r="E269" s="95">
        <v>1500</v>
      </c>
      <c r="F269" s="95">
        <v>1500</v>
      </c>
    </row>
    <row r="270" spans="1:7" s="54" customFormat="1" ht="30" x14ac:dyDescent="0.25">
      <c r="A270" s="53"/>
      <c r="B270" s="35"/>
      <c r="C270" s="35">
        <v>412300</v>
      </c>
      <c r="D270" s="245" t="s">
        <v>340</v>
      </c>
      <c r="E270" s="95">
        <v>3500</v>
      </c>
      <c r="F270" s="95">
        <v>3500</v>
      </c>
    </row>
    <row r="271" spans="1:7" s="54" customFormat="1" x14ac:dyDescent="0.25">
      <c r="A271" s="53"/>
      <c r="B271" s="35"/>
      <c r="C271" s="35">
        <v>412500</v>
      </c>
      <c r="D271" s="245" t="s">
        <v>251</v>
      </c>
      <c r="E271" s="95">
        <v>1000</v>
      </c>
      <c r="F271" s="95">
        <v>1000</v>
      </c>
    </row>
    <row r="272" spans="1:7" s="54" customFormat="1" ht="30" x14ac:dyDescent="0.25">
      <c r="A272" s="53"/>
      <c r="B272" s="35"/>
      <c r="C272" s="35">
        <v>412600</v>
      </c>
      <c r="D272" s="245" t="s">
        <v>341</v>
      </c>
      <c r="E272" s="95">
        <v>2000</v>
      </c>
      <c r="F272" s="95">
        <v>2000</v>
      </c>
    </row>
    <row r="273" spans="1:7" s="54" customFormat="1" ht="30" x14ac:dyDescent="0.25">
      <c r="A273" s="53"/>
      <c r="B273" s="35"/>
      <c r="C273" s="35">
        <v>412700</v>
      </c>
      <c r="D273" s="245" t="s">
        <v>342</v>
      </c>
      <c r="E273" s="95">
        <f>13000+7000</f>
        <v>20000</v>
      </c>
      <c r="F273" s="95">
        <f>13000+7000</f>
        <v>20000</v>
      </c>
    </row>
    <row r="274" spans="1:7" s="54" customFormat="1" ht="30" x14ac:dyDescent="0.25">
      <c r="A274" s="53"/>
      <c r="B274" s="35"/>
      <c r="C274" s="35">
        <v>412900</v>
      </c>
      <c r="D274" s="245" t="s">
        <v>343</v>
      </c>
      <c r="E274" s="95">
        <v>12000</v>
      </c>
      <c r="F274" s="95">
        <v>12000</v>
      </c>
    </row>
    <row r="275" spans="1:7" s="54" customFormat="1" x14ac:dyDescent="0.25">
      <c r="A275" s="53"/>
      <c r="B275" s="321">
        <v>416000</v>
      </c>
      <c r="C275" s="339"/>
      <c r="D275" s="340" t="s">
        <v>365</v>
      </c>
      <c r="E275" s="305">
        <f>E276</f>
        <v>473000</v>
      </c>
      <c r="F275" s="305">
        <f>F276</f>
        <v>490000</v>
      </c>
    </row>
    <row r="276" spans="1:7" s="323" customFormat="1" ht="60" x14ac:dyDescent="0.25">
      <c r="B276" s="324"/>
      <c r="C276" s="324"/>
      <c r="D276" s="322" t="s">
        <v>97</v>
      </c>
      <c r="E276" s="325">
        <v>473000</v>
      </c>
      <c r="F276" s="325">
        <v>490000</v>
      </c>
    </row>
    <row r="277" spans="1:7" s="323" customFormat="1" x14ac:dyDescent="0.25">
      <c r="B277" s="348">
        <v>511000</v>
      </c>
      <c r="C277" s="348"/>
      <c r="D277" s="340" t="s">
        <v>377</v>
      </c>
      <c r="E277" s="349">
        <f>E278</f>
        <v>2000</v>
      </c>
      <c r="F277" s="349">
        <f>F278</f>
        <v>2000</v>
      </c>
    </row>
    <row r="278" spans="1:7" s="323" customFormat="1" x14ac:dyDescent="0.25">
      <c r="B278" s="324"/>
      <c r="C278" s="324">
        <v>511300</v>
      </c>
      <c r="D278" s="322" t="s">
        <v>107</v>
      </c>
      <c r="E278" s="325">
        <v>2000</v>
      </c>
      <c r="F278" s="325">
        <v>2000</v>
      </c>
    </row>
    <row r="279" spans="1:7" s="54" customFormat="1" ht="15" customHeight="1" x14ac:dyDescent="0.25">
      <c r="A279" s="53"/>
      <c r="B279" s="390"/>
      <c r="C279" s="390"/>
      <c r="D279" s="390"/>
      <c r="E279" s="126">
        <f>E275+E268+E263+E277</f>
        <v>660000</v>
      </c>
      <c r="F279" s="126">
        <f>F275+F268+F263+F277</f>
        <v>677000</v>
      </c>
      <c r="G279" s="334"/>
    </row>
    <row r="280" spans="1:7" s="54" customFormat="1" ht="15.75" x14ac:dyDescent="0.25">
      <c r="A280" s="53"/>
      <c r="B280" s="307"/>
      <c r="C280" s="307"/>
      <c r="D280" s="307"/>
      <c r="E280" s="308"/>
      <c r="F280" s="308"/>
    </row>
    <row r="281" spans="1:7" s="54" customFormat="1" x14ac:dyDescent="0.25">
      <c r="A281" s="53"/>
      <c r="B281" s="35"/>
      <c r="C281" s="35"/>
      <c r="D281" s="248" t="s">
        <v>344</v>
      </c>
      <c r="E281" s="95"/>
      <c r="F281" s="95"/>
    </row>
    <row r="282" spans="1:7" s="54" customFormat="1" x14ac:dyDescent="0.25">
      <c r="A282" s="53"/>
      <c r="B282" s="35"/>
      <c r="C282" s="35"/>
      <c r="D282" s="232" t="s">
        <v>368</v>
      </c>
      <c r="E282" s="95"/>
      <c r="F282" s="95"/>
    </row>
    <row r="283" spans="1:7" s="54" customFormat="1" x14ac:dyDescent="0.25">
      <c r="A283" s="53"/>
      <c r="B283" s="78">
        <v>411000</v>
      </c>
      <c r="C283" s="49"/>
      <c r="D283" s="262" t="s">
        <v>227</v>
      </c>
      <c r="E283" s="109">
        <f>SUM(E284:E287)</f>
        <v>143314</v>
      </c>
      <c r="F283" s="109">
        <f>SUM(F284:F287)</f>
        <v>143314</v>
      </c>
    </row>
    <row r="284" spans="1:7" s="54" customFormat="1" x14ac:dyDescent="0.25">
      <c r="A284" s="53"/>
      <c r="B284" s="79"/>
      <c r="C284" s="35">
        <v>411100</v>
      </c>
      <c r="D284" s="263" t="s">
        <v>337</v>
      </c>
      <c r="E284" s="95">
        <f>96000+15000</f>
        <v>111000</v>
      </c>
      <c r="F284" s="95">
        <f>96000+15000</f>
        <v>111000</v>
      </c>
    </row>
    <row r="285" spans="1:7" s="54" customFormat="1" x14ac:dyDescent="0.25">
      <c r="A285" s="53"/>
      <c r="B285" s="80"/>
      <c r="C285" s="35">
        <v>411200</v>
      </c>
      <c r="D285" s="263" t="s">
        <v>338</v>
      </c>
      <c r="E285" s="95">
        <v>30614</v>
      </c>
      <c r="F285" s="95">
        <v>30614</v>
      </c>
    </row>
    <row r="286" spans="1:7" s="54" customFormat="1" ht="30" x14ac:dyDescent="0.25">
      <c r="A286" s="53"/>
      <c r="B286" s="80"/>
      <c r="C286" s="35">
        <v>411300</v>
      </c>
      <c r="D286" s="38" t="s">
        <v>327</v>
      </c>
      <c r="E286" s="95">
        <v>500</v>
      </c>
      <c r="F286" s="95">
        <v>500</v>
      </c>
    </row>
    <row r="287" spans="1:7" s="54" customFormat="1" ht="30" x14ac:dyDescent="0.25">
      <c r="A287" s="53"/>
      <c r="B287" s="80"/>
      <c r="C287" s="35">
        <v>411400</v>
      </c>
      <c r="D287" s="38" t="s">
        <v>328</v>
      </c>
      <c r="E287" s="95">
        <v>1200</v>
      </c>
      <c r="F287" s="95">
        <v>1200</v>
      </c>
    </row>
    <row r="288" spans="1:7" s="54" customFormat="1" x14ac:dyDescent="0.25">
      <c r="A288" s="53"/>
      <c r="B288" s="55">
        <v>412000</v>
      </c>
      <c r="C288" s="36"/>
      <c r="D288" s="264" t="s">
        <v>106</v>
      </c>
      <c r="E288" s="104">
        <f>SUM(E289:E295)</f>
        <v>39756</v>
      </c>
      <c r="F288" s="104">
        <f>SUM(F289:F295)</f>
        <v>39756</v>
      </c>
    </row>
    <row r="289" spans="1:7" s="312" customFormat="1" ht="14.25" customHeight="1" x14ac:dyDescent="0.25">
      <c r="A289" s="311"/>
      <c r="B289" s="313"/>
      <c r="C289" s="309">
        <v>412100</v>
      </c>
      <c r="D289" s="310" t="s">
        <v>50</v>
      </c>
      <c r="E289" s="314">
        <f>5300+600+1500</f>
        <v>7400</v>
      </c>
      <c r="F289" s="314">
        <f>5300+600+1500</f>
        <v>7400</v>
      </c>
    </row>
    <row r="290" spans="1:7" s="54" customFormat="1" ht="45" x14ac:dyDescent="0.25">
      <c r="A290" s="53"/>
      <c r="B290" s="35"/>
      <c r="C290" s="35">
        <v>412200</v>
      </c>
      <c r="D290" s="245" t="s">
        <v>339</v>
      </c>
      <c r="E290" s="95">
        <v>2100</v>
      </c>
      <c r="F290" s="95">
        <v>2100</v>
      </c>
    </row>
    <row r="291" spans="1:7" s="54" customFormat="1" ht="30" x14ac:dyDescent="0.25">
      <c r="A291" s="53"/>
      <c r="B291" s="35"/>
      <c r="C291" s="35">
        <v>412300</v>
      </c>
      <c r="D291" s="245" t="s">
        <v>340</v>
      </c>
      <c r="E291" s="95">
        <v>1500</v>
      </c>
      <c r="F291" s="95">
        <v>1500</v>
      </c>
    </row>
    <row r="292" spans="1:7" s="54" customFormat="1" x14ac:dyDescent="0.25">
      <c r="A292" s="53"/>
      <c r="B292" s="35"/>
      <c r="C292" s="35">
        <v>412500</v>
      </c>
      <c r="D292" s="245" t="s">
        <v>251</v>
      </c>
      <c r="E292" s="95">
        <v>600</v>
      </c>
      <c r="F292" s="95">
        <v>600</v>
      </c>
    </row>
    <row r="293" spans="1:7" s="54" customFormat="1" ht="30" x14ac:dyDescent="0.25">
      <c r="A293" s="53"/>
      <c r="B293" s="35"/>
      <c r="C293" s="35">
        <v>412600</v>
      </c>
      <c r="D293" s="245" t="s">
        <v>341</v>
      </c>
      <c r="E293" s="95">
        <v>1300</v>
      </c>
      <c r="F293" s="95">
        <v>1300</v>
      </c>
    </row>
    <row r="294" spans="1:7" s="54" customFormat="1" ht="30" x14ac:dyDescent="0.25">
      <c r="A294" s="53"/>
      <c r="B294" s="35"/>
      <c r="C294" s="35">
        <v>412700</v>
      </c>
      <c r="D294" s="245" t="s">
        <v>342</v>
      </c>
      <c r="E294" s="95">
        <v>7256</v>
      </c>
      <c r="F294" s="95">
        <v>7256</v>
      </c>
    </row>
    <row r="295" spans="1:7" s="54" customFormat="1" ht="30" x14ac:dyDescent="0.25">
      <c r="A295" s="53"/>
      <c r="B295" s="35"/>
      <c r="C295" s="35">
        <v>412900</v>
      </c>
      <c r="D295" s="245" t="s">
        <v>343</v>
      </c>
      <c r="E295" s="95">
        <v>19600</v>
      </c>
      <c r="F295" s="95">
        <v>19600</v>
      </c>
    </row>
    <row r="296" spans="1:7" s="54" customFormat="1" x14ac:dyDescent="0.25">
      <c r="A296" s="53"/>
      <c r="B296" s="318">
        <v>415000</v>
      </c>
      <c r="C296" s="315"/>
      <c r="D296" s="316" t="s">
        <v>131</v>
      </c>
      <c r="E296" s="317">
        <f>E297+E298</f>
        <v>5500</v>
      </c>
      <c r="F296" s="317">
        <f>F297+F298</f>
        <v>5500</v>
      </c>
    </row>
    <row r="297" spans="1:7" s="54" customFormat="1" x14ac:dyDescent="0.25">
      <c r="A297" s="53"/>
      <c r="B297" s="35"/>
      <c r="C297" s="35">
        <v>415100</v>
      </c>
      <c r="D297" s="245" t="s">
        <v>345</v>
      </c>
      <c r="E297" s="95">
        <v>4000</v>
      </c>
      <c r="F297" s="95">
        <v>4000</v>
      </c>
    </row>
    <row r="298" spans="1:7" s="54" customFormat="1" x14ac:dyDescent="0.25">
      <c r="A298" s="53"/>
      <c r="B298" s="35"/>
      <c r="C298" s="35">
        <v>415200</v>
      </c>
      <c r="D298" s="245" t="s">
        <v>346</v>
      </c>
      <c r="E298" s="95">
        <v>1500</v>
      </c>
      <c r="F298" s="95">
        <v>1500</v>
      </c>
    </row>
    <row r="299" spans="1:7" s="54" customFormat="1" x14ac:dyDescent="0.25">
      <c r="A299" s="53"/>
      <c r="B299" s="351">
        <v>511000</v>
      </c>
      <c r="C299" s="351"/>
      <c r="D299" s="352" t="s">
        <v>347</v>
      </c>
      <c r="E299" s="350">
        <f>E301+E300</f>
        <v>17200</v>
      </c>
      <c r="F299" s="350">
        <f>F301+F300</f>
        <v>17200</v>
      </c>
    </row>
    <row r="300" spans="1:7" s="54" customFormat="1" x14ac:dyDescent="0.25">
      <c r="A300" s="53"/>
      <c r="B300" s="41"/>
      <c r="C300" s="41">
        <v>511300</v>
      </c>
      <c r="D300" s="245" t="s">
        <v>349</v>
      </c>
      <c r="E300" s="110">
        <v>3700</v>
      </c>
      <c r="F300" s="110">
        <v>3700</v>
      </c>
    </row>
    <row r="301" spans="1:7" s="54" customFormat="1" x14ac:dyDescent="0.25">
      <c r="A301" s="53"/>
      <c r="B301" s="35"/>
      <c r="C301" s="35">
        <v>511100</v>
      </c>
      <c r="D301" s="245" t="s">
        <v>348</v>
      </c>
      <c r="E301" s="95">
        <v>13500</v>
      </c>
      <c r="F301" s="95">
        <v>13500</v>
      </c>
    </row>
    <row r="302" spans="1:7" s="54" customFormat="1" x14ac:dyDescent="0.25">
      <c r="A302" s="53"/>
      <c r="B302" s="390"/>
      <c r="C302" s="390"/>
      <c r="D302" s="390"/>
      <c r="E302" s="126">
        <f>E299+E296+E288+E283</f>
        <v>205770</v>
      </c>
      <c r="F302" s="126">
        <f>F299+F296+F288+F283</f>
        <v>205770</v>
      </c>
      <c r="G302" s="334"/>
    </row>
    <row r="303" spans="1:7" s="54" customFormat="1" ht="15.75" x14ac:dyDescent="0.25">
      <c r="A303" s="53"/>
      <c r="B303" s="307"/>
      <c r="C303" s="307"/>
      <c r="D303" s="307"/>
      <c r="E303" s="308"/>
      <c r="F303" s="308"/>
    </row>
    <row r="304" spans="1:7" s="54" customFormat="1" x14ac:dyDescent="0.25">
      <c r="A304" s="53"/>
      <c r="B304" s="35"/>
      <c r="C304" s="35"/>
      <c r="D304" s="248" t="s">
        <v>350</v>
      </c>
      <c r="E304" s="95"/>
      <c r="F304" s="95"/>
    </row>
    <row r="305" spans="1:8" s="54" customFormat="1" x14ac:dyDescent="0.25">
      <c r="A305" s="53"/>
      <c r="B305" s="35"/>
      <c r="C305" s="35"/>
      <c r="D305" s="232" t="s">
        <v>367</v>
      </c>
      <c r="E305" s="95"/>
      <c r="F305" s="95"/>
    </row>
    <row r="306" spans="1:8" s="54" customFormat="1" x14ac:dyDescent="0.25">
      <c r="A306" s="53"/>
      <c r="B306" s="78">
        <v>411000</v>
      </c>
      <c r="C306" s="49"/>
      <c r="D306" s="262" t="s">
        <v>227</v>
      </c>
      <c r="E306" s="109">
        <f>SUM(E307:E310)</f>
        <v>97000</v>
      </c>
      <c r="F306" s="109">
        <f>SUM(F307:F310)</f>
        <v>97000</v>
      </c>
    </row>
    <row r="307" spans="1:8" s="54" customFormat="1" x14ac:dyDescent="0.25">
      <c r="A307" s="53"/>
      <c r="B307" s="79"/>
      <c r="C307" s="35">
        <v>411100</v>
      </c>
      <c r="D307" s="263" t="s">
        <v>337</v>
      </c>
      <c r="E307" s="95">
        <v>75000</v>
      </c>
      <c r="F307" s="95">
        <v>75000</v>
      </c>
    </row>
    <row r="308" spans="1:8" s="54" customFormat="1" x14ac:dyDescent="0.25">
      <c r="A308" s="53"/>
      <c r="B308" s="80"/>
      <c r="C308" s="35">
        <v>411200</v>
      </c>
      <c r="D308" s="263" t="s">
        <v>338</v>
      </c>
      <c r="E308" s="95">
        <v>20000</v>
      </c>
      <c r="F308" s="95">
        <v>20000</v>
      </c>
      <c r="G308" s="334"/>
    </row>
    <row r="309" spans="1:8" s="54" customFormat="1" ht="30" x14ac:dyDescent="0.25">
      <c r="A309" s="53"/>
      <c r="B309" s="80"/>
      <c r="C309" s="35">
        <v>411300</v>
      </c>
      <c r="D309" s="38" t="s">
        <v>327</v>
      </c>
      <c r="E309" s="95">
        <v>1000</v>
      </c>
      <c r="F309" s="95">
        <v>1000</v>
      </c>
    </row>
    <row r="310" spans="1:8" s="54" customFormat="1" ht="30" x14ac:dyDescent="0.25">
      <c r="A310" s="53"/>
      <c r="B310" s="80"/>
      <c r="C310" s="35">
        <v>411400</v>
      </c>
      <c r="D310" s="38" t="s">
        <v>328</v>
      </c>
      <c r="E310" s="95">
        <v>1000</v>
      </c>
      <c r="F310" s="95">
        <v>1000</v>
      </c>
    </row>
    <row r="311" spans="1:8" s="54" customFormat="1" x14ac:dyDescent="0.25">
      <c r="A311" s="53"/>
      <c r="B311" s="55">
        <v>412000</v>
      </c>
      <c r="C311" s="36"/>
      <c r="D311" s="264" t="s">
        <v>106</v>
      </c>
      <c r="E311" s="104">
        <f>SUM(E312:E320)</f>
        <v>60896</v>
      </c>
      <c r="F311" s="104">
        <f>SUM(F312:F320)</f>
        <v>60896</v>
      </c>
    </row>
    <row r="312" spans="1:8" s="54" customFormat="1" x14ac:dyDescent="0.25">
      <c r="A312" s="53"/>
      <c r="B312" s="313"/>
      <c r="C312" s="309">
        <v>412100</v>
      </c>
      <c r="D312" s="310" t="s">
        <v>50</v>
      </c>
      <c r="E312" s="314">
        <v>2000</v>
      </c>
      <c r="F312" s="314">
        <v>2000</v>
      </c>
    </row>
    <row r="313" spans="1:8" s="54" customFormat="1" ht="45" x14ac:dyDescent="0.25">
      <c r="A313" s="53"/>
      <c r="B313" s="35"/>
      <c r="C313" s="35">
        <v>412200</v>
      </c>
      <c r="D313" s="245" t="s">
        <v>339</v>
      </c>
      <c r="E313" s="95">
        <v>2500</v>
      </c>
      <c r="F313" s="95">
        <v>2500</v>
      </c>
    </row>
    <row r="314" spans="1:8" s="54" customFormat="1" ht="30" x14ac:dyDescent="0.25">
      <c r="A314" s="53"/>
      <c r="B314" s="35"/>
      <c r="C314" s="35">
        <v>412300</v>
      </c>
      <c r="D314" s="245" t="s">
        <v>340</v>
      </c>
      <c r="E314" s="95">
        <v>4000</v>
      </c>
      <c r="F314" s="95">
        <v>4000</v>
      </c>
    </row>
    <row r="315" spans="1:8" s="54" customFormat="1" x14ac:dyDescent="0.25">
      <c r="A315" s="53"/>
      <c r="B315" s="35"/>
      <c r="C315" s="35">
        <v>412400</v>
      </c>
      <c r="D315" s="245" t="s">
        <v>250</v>
      </c>
      <c r="E315" s="95">
        <v>5000</v>
      </c>
      <c r="F315" s="95">
        <v>5000</v>
      </c>
    </row>
    <row r="316" spans="1:8" s="54" customFormat="1" x14ac:dyDescent="0.25">
      <c r="A316" s="53"/>
      <c r="B316" s="35"/>
      <c r="C316" s="35">
        <v>412500</v>
      </c>
      <c r="D316" s="245" t="s">
        <v>251</v>
      </c>
      <c r="E316" s="95">
        <v>300</v>
      </c>
      <c r="F316" s="95">
        <v>300</v>
      </c>
    </row>
    <row r="317" spans="1:8" s="54" customFormat="1" ht="30" x14ac:dyDescent="0.25">
      <c r="A317" s="53"/>
      <c r="B317" s="35"/>
      <c r="C317" s="35">
        <v>412600</v>
      </c>
      <c r="D317" s="245" t="s">
        <v>341</v>
      </c>
      <c r="E317" s="95">
        <v>1900</v>
      </c>
      <c r="F317" s="95">
        <v>1900</v>
      </c>
    </row>
    <row r="318" spans="1:8" s="54" customFormat="1" ht="30" x14ac:dyDescent="0.25">
      <c r="A318" s="53"/>
      <c r="B318" s="35"/>
      <c r="C318" s="35">
        <v>412700</v>
      </c>
      <c r="D318" s="245" t="s">
        <v>342</v>
      </c>
      <c r="E318" s="95">
        <v>5000</v>
      </c>
      <c r="F318" s="95">
        <v>5000</v>
      </c>
    </row>
    <row r="319" spans="1:8" s="54" customFormat="1" x14ac:dyDescent="0.25">
      <c r="A319" s="53"/>
      <c r="B319" s="35"/>
      <c r="C319" s="35">
        <v>412800</v>
      </c>
      <c r="D319" s="245" t="s">
        <v>358</v>
      </c>
      <c r="E319" s="95">
        <v>700</v>
      </c>
      <c r="F319" s="95">
        <v>700</v>
      </c>
    </row>
    <row r="320" spans="1:8" s="54" customFormat="1" ht="30" x14ac:dyDescent="0.25">
      <c r="A320" s="53"/>
      <c r="B320" s="35"/>
      <c r="C320" s="35">
        <v>412900</v>
      </c>
      <c r="D320" s="245" t="s">
        <v>343</v>
      </c>
      <c r="E320" s="95">
        <v>39496</v>
      </c>
      <c r="F320" s="95">
        <v>39496</v>
      </c>
      <c r="H320" s="334"/>
    </row>
    <row r="321" spans="1:8" s="54" customFormat="1" x14ac:dyDescent="0.25">
      <c r="A321" s="53"/>
      <c r="B321" s="62"/>
      <c r="C321" s="62"/>
      <c r="D321" s="319" t="s">
        <v>347</v>
      </c>
      <c r="E321" s="320">
        <f>SUM(E322:E323)</f>
        <v>15600</v>
      </c>
      <c r="F321" s="320">
        <f>SUM(F322:F323)</f>
        <v>15600</v>
      </c>
    </row>
    <row r="322" spans="1:8" s="54" customFormat="1" x14ac:dyDescent="0.25">
      <c r="A322" s="53"/>
      <c r="B322" s="41"/>
      <c r="C322" s="41">
        <v>511300</v>
      </c>
      <c r="D322" s="245" t="s">
        <v>349</v>
      </c>
      <c r="E322" s="110">
        <v>15000</v>
      </c>
      <c r="F322" s="110">
        <v>15000</v>
      </c>
    </row>
    <row r="323" spans="1:8" s="54" customFormat="1" x14ac:dyDescent="0.25">
      <c r="A323" s="53"/>
      <c r="B323" s="41"/>
      <c r="C323" s="41">
        <v>516100</v>
      </c>
      <c r="D323" s="245" t="s">
        <v>359</v>
      </c>
      <c r="E323" s="110">
        <v>600</v>
      </c>
      <c r="F323" s="110">
        <v>600</v>
      </c>
    </row>
    <row r="324" spans="1:8" s="54" customFormat="1" x14ac:dyDescent="0.25">
      <c r="A324" s="53"/>
      <c r="B324" s="390"/>
      <c r="C324" s="390"/>
      <c r="D324" s="390"/>
      <c r="E324" s="126">
        <f>E321+E311+E306</f>
        <v>173496</v>
      </c>
      <c r="F324" s="126">
        <f>F321+F311+F306</f>
        <v>173496</v>
      </c>
      <c r="G324" s="334"/>
    </row>
    <row r="325" spans="1:8" s="54" customFormat="1" ht="15.75" x14ac:dyDescent="0.25">
      <c r="A325" s="53"/>
      <c r="B325" s="307"/>
      <c r="C325" s="307"/>
      <c r="D325" s="307"/>
      <c r="E325" s="308"/>
      <c r="F325" s="308"/>
      <c r="H325" s="334"/>
    </row>
    <row r="326" spans="1:8" ht="14.25" customHeight="1" x14ac:dyDescent="0.25"/>
    <row r="327" spans="1:8" ht="18.75" x14ac:dyDescent="0.25">
      <c r="B327" s="399" t="s">
        <v>166</v>
      </c>
      <c r="C327" s="399"/>
      <c r="D327" s="399"/>
      <c r="E327" s="140">
        <f>E324+E302+E279+E259+E212+E198+E129+E108+E72+E29</f>
        <v>11157195</v>
      </c>
      <c r="F327" s="140">
        <f>F324+F302+F279+F259+F212+F198+F129+F108+F72+F29</f>
        <v>9869326.4399999995</v>
      </c>
    </row>
  </sheetData>
  <mergeCells count="18">
    <mergeCell ref="F237:F239"/>
    <mergeCell ref="F230:F233"/>
    <mergeCell ref="B327:D327"/>
    <mergeCell ref="B324:D324"/>
    <mergeCell ref="B108:D108"/>
    <mergeCell ref="B302:D302"/>
    <mergeCell ref="E230:E233"/>
    <mergeCell ref="E237:E239"/>
    <mergeCell ref="B279:D279"/>
    <mergeCell ref="B129:D129"/>
    <mergeCell ref="B198:D198"/>
    <mergeCell ref="B212:D212"/>
    <mergeCell ref="B259:D259"/>
    <mergeCell ref="B3:C3"/>
    <mergeCell ref="B4:C4"/>
    <mergeCell ref="B29:D29"/>
    <mergeCell ref="B72:D72"/>
    <mergeCell ref="B2:F2"/>
  </mergeCells>
  <phoneticPr fontId="68" type="noConversion"/>
  <pageMargins left="0.25" right="0.25" top="0.75" bottom="0.75" header="0.3" footer="0.3"/>
  <pageSetup paperSize="9" scale="78" orientation="portrait" r:id="rId1"/>
  <rowBreaks count="9" manualBreakCount="9">
    <brk id="30" max="16383" man="1"/>
    <brk id="73" max="16383" man="1"/>
    <brk id="108" max="6" man="1"/>
    <brk id="130" max="16383" man="1"/>
    <brk id="162" max="16383" man="1"/>
    <brk id="199" max="16383" man="1"/>
    <brk id="213" max="16383" man="1"/>
    <brk id="260" max="6" man="1"/>
    <brk id="303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7"/>
  <sheetViews>
    <sheetView topLeftCell="A50" workbookViewId="0">
      <selection activeCell="E45" sqref="E45"/>
    </sheetView>
  </sheetViews>
  <sheetFormatPr defaultColWidth="9.140625" defaultRowHeight="12.75" x14ac:dyDescent="0.25"/>
  <cols>
    <col min="1" max="1" width="9.140625" style="1"/>
    <col min="2" max="2" width="15" style="1" customWidth="1"/>
    <col min="3" max="3" width="50.5703125" style="4" customWidth="1"/>
    <col min="4" max="4" width="21.28515625" style="357" customWidth="1"/>
    <col min="5" max="5" width="17.7109375" style="357" customWidth="1"/>
    <col min="6" max="6" width="17.7109375" style="5" customWidth="1"/>
    <col min="7" max="16384" width="9.140625" style="1"/>
  </cols>
  <sheetData>
    <row r="2" spans="2:6" ht="43.5" customHeight="1" x14ac:dyDescent="0.25">
      <c r="B2" s="385" t="s">
        <v>394</v>
      </c>
      <c r="C2" s="386"/>
      <c r="D2" s="386"/>
      <c r="E2" s="386"/>
      <c r="F2" s="386"/>
    </row>
    <row r="4" spans="2:6" ht="25.5" x14ac:dyDescent="0.25">
      <c r="B4" s="154" t="s">
        <v>0</v>
      </c>
      <c r="C4" s="154" t="s">
        <v>1</v>
      </c>
      <c r="D4" s="354" t="s">
        <v>387</v>
      </c>
      <c r="E4" s="354" t="s">
        <v>388</v>
      </c>
      <c r="F4" s="155" t="s">
        <v>372</v>
      </c>
    </row>
    <row r="5" spans="2:6" x14ac:dyDescent="0.25">
      <c r="B5" s="1">
        <v>1</v>
      </c>
      <c r="C5" s="1">
        <v>2</v>
      </c>
      <c r="D5" s="355">
        <v>3</v>
      </c>
      <c r="E5" s="355">
        <v>4</v>
      </c>
      <c r="F5" s="2">
        <v>5</v>
      </c>
    </row>
    <row r="7" spans="2:6" x14ac:dyDescent="0.25">
      <c r="B7" s="156"/>
      <c r="C7" s="157" t="s">
        <v>223</v>
      </c>
      <c r="D7" s="356">
        <f>D9+D16+D23</f>
        <v>9990945</v>
      </c>
      <c r="E7" s="356">
        <f>E9+E16+E23</f>
        <v>9869326.4000000004</v>
      </c>
      <c r="F7" s="159">
        <f>E7/D7*100</f>
        <v>98.782711745485543</v>
      </c>
    </row>
    <row r="8" spans="2:6" x14ac:dyDescent="0.25">
      <c r="F8" s="7"/>
    </row>
    <row r="9" spans="2:6" x14ac:dyDescent="0.25">
      <c r="B9" s="387" t="s">
        <v>2</v>
      </c>
      <c r="C9" s="387"/>
      <c r="D9" s="358">
        <f>D11+D12+D13+D14</f>
        <v>2355000</v>
      </c>
      <c r="E9" s="358">
        <f>E11+E12+E13+E14</f>
        <v>2393726.4</v>
      </c>
      <c r="F9" s="10">
        <f>E9/D9*100</f>
        <v>101.64443312101909</v>
      </c>
    </row>
    <row r="10" spans="2:6" x14ac:dyDescent="0.25">
      <c r="F10" s="7"/>
    </row>
    <row r="11" spans="2:6" s="9" customFormat="1" ht="26.25" customHeight="1" x14ac:dyDescent="0.25">
      <c r="B11" s="9">
        <v>713</v>
      </c>
      <c r="C11" s="8" t="s">
        <v>4</v>
      </c>
      <c r="D11" s="359">
        <v>250000</v>
      </c>
      <c r="E11" s="359">
        <f>'ПРИХОДИ И ПРИМИЦИ 2018 3'!E8</f>
        <v>228000</v>
      </c>
      <c r="F11" s="7">
        <f>E11/D11*100</f>
        <v>91.2</v>
      </c>
    </row>
    <row r="12" spans="2:6" s="8" customFormat="1" x14ac:dyDescent="0.25">
      <c r="B12" s="9">
        <v>714</v>
      </c>
      <c r="C12" s="8" t="s">
        <v>7</v>
      </c>
      <c r="D12" s="359">
        <v>35000</v>
      </c>
      <c r="E12" s="359">
        <f>'ПРИХОДИ И ПРИМИЦИ 2018 3'!E11</f>
        <v>45000</v>
      </c>
      <c r="F12" s="7">
        <f t="shared" ref="F12:F13" si="0">E12/D12*100</f>
        <v>128.57142857142858</v>
      </c>
    </row>
    <row r="13" spans="2:6" s="9" customFormat="1" x14ac:dyDescent="0.25">
      <c r="B13" s="9">
        <v>717</v>
      </c>
      <c r="C13" s="8" t="s">
        <v>9</v>
      </c>
      <c r="D13" s="359">
        <v>2070000</v>
      </c>
      <c r="E13" s="359">
        <f>'ПРИХОДИ И ПРИМИЦИ 2018 3'!E13</f>
        <v>2120226.4</v>
      </c>
      <c r="F13" s="7">
        <f t="shared" si="0"/>
        <v>102.42639613526569</v>
      </c>
    </row>
    <row r="14" spans="2:6" s="9" customFormat="1" x14ac:dyDescent="0.25">
      <c r="B14" s="9">
        <v>719</v>
      </c>
      <c r="C14" s="8" t="s">
        <v>11</v>
      </c>
      <c r="D14" s="359">
        <v>0</v>
      </c>
      <c r="E14" s="359">
        <f>'ПРИХОДИ И ПРИМИЦИ 2018 3'!E15</f>
        <v>500</v>
      </c>
      <c r="F14" s="7">
        <v>0</v>
      </c>
    </row>
    <row r="15" spans="2:6" s="9" customFormat="1" x14ac:dyDescent="0.25">
      <c r="C15" s="8"/>
      <c r="D15" s="359"/>
      <c r="E15" s="359"/>
      <c r="F15" s="7"/>
    </row>
    <row r="16" spans="2:6" s="9" customFormat="1" x14ac:dyDescent="0.25">
      <c r="B16" s="387" t="s">
        <v>12</v>
      </c>
      <c r="C16" s="387"/>
      <c r="D16" s="358">
        <f>D18+D19+D20+D21</f>
        <v>7284105</v>
      </c>
      <c r="E16" s="358">
        <f>E18+E19+E20+E21</f>
        <v>7190600</v>
      </c>
      <c r="F16" s="10">
        <f>E16/D16*100</f>
        <v>98.716314495741059</v>
      </c>
    </row>
    <row r="17" spans="2:6" s="9" customFormat="1" x14ac:dyDescent="0.25">
      <c r="C17" s="8"/>
      <c r="D17" s="359"/>
      <c r="E17" s="359"/>
      <c r="F17" s="7"/>
    </row>
    <row r="18" spans="2:6" s="9" customFormat="1" x14ac:dyDescent="0.25">
      <c r="B18" s="9">
        <v>721</v>
      </c>
      <c r="C18" s="8" t="s">
        <v>13</v>
      </c>
      <c r="D18" s="359">
        <v>31000</v>
      </c>
      <c r="E18" s="359">
        <f>'ПРИХОДИ И ПРИМИЦИ 2018 3'!E19</f>
        <v>21000</v>
      </c>
      <c r="F18" s="7">
        <f>E18/D18*100</f>
        <v>67.741935483870961</v>
      </c>
    </row>
    <row r="19" spans="2:6" s="9" customFormat="1" x14ac:dyDescent="0.25">
      <c r="B19" s="9">
        <v>722</v>
      </c>
      <c r="C19" s="8" t="s">
        <v>15</v>
      </c>
      <c r="D19" s="359">
        <v>7233005</v>
      </c>
      <c r="E19" s="359">
        <f>'ПРИХОДИ И ПРИМИЦИ 2018 3'!E21</f>
        <v>7154500</v>
      </c>
      <c r="F19" s="7">
        <f t="shared" ref="F19:F20" si="1">E19/D19*100</f>
        <v>98.914628152476041</v>
      </c>
    </row>
    <row r="20" spans="2:6" s="9" customFormat="1" x14ac:dyDescent="0.25">
      <c r="B20" s="9">
        <v>723</v>
      </c>
      <c r="C20" s="8" t="s">
        <v>37</v>
      </c>
      <c r="D20" s="359">
        <v>100</v>
      </c>
      <c r="E20" s="359">
        <f>'ПРИХОДИ И ПРИМИЦИ 2018 3'!E45</f>
        <v>100</v>
      </c>
      <c r="F20" s="7">
        <f t="shared" si="1"/>
        <v>100</v>
      </c>
    </row>
    <row r="21" spans="2:6" s="9" customFormat="1" x14ac:dyDescent="0.25">
      <c r="B21" s="9">
        <v>729</v>
      </c>
      <c r="C21" s="8" t="s">
        <v>224</v>
      </c>
      <c r="D21" s="359">
        <v>20000</v>
      </c>
      <c r="E21" s="359">
        <f>'ПРИХОДИ И ПРИМИЦИ 2018 3'!E47</f>
        <v>15000</v>
      </c>
      <c r="F21" s="7">
        <f>E21/D21*100</f>
        <v>75</v>
      </c>
    </row>
    <row r="22" spans="2:6" s="9" customFormat="1" x14ac:dyDescent="0.25">
      <c r="C22" s="8"/>
      <c r="D22" s="359"/>
      <c r="E22" s="359"/>
      <c r="F22" s="7"/>
    </row>
    <row r="23" spans="2:6" s="9" customFormat="1" x14ac:dyDescent="0.25">
      <c r="B23" s="387" t="s">
        <v>39</v>
      </c>
      <c r="C23" s="387"/>
      <c r="D23" s="358">
        <f>D25+D26+D27</f>
        <v>351840</v>
      </c>
      <c r="E23" s="358">
        <f>E25+E26+E27</f>
        <v>285000</v>
      </c>
      <c r="F23" s="10">
        <f>E23/D23*100</f>
        <v>81.002728512960431</v>
      </c>
    </row>
    <row r="24" spans="2:6" s="9" customFormat="1" x14ac:dyDescent="0.25">
      <c r="C24" s="8"/>
      <c r="D24" s="359"/>
      <c r="E24" s="359"/>
      <c r="F24" s="224"/>
    </row>
    <row r="25" spans="2:6" s="9" customFormat="1" x14ac:dyDescent="0.25">
      <c r="B25" s="9">
        <v>731</v>
      </c>
      <c r="C25" s="8" t="s">
        <v>40</v>
      </c>
      <c r="D25" s="359">
        <v>20000</v>
      </c>
      <c r="E25" s="359">
        <f>'ПРИХОДИ И ПРИМИЦИ 2018 3'!E51</f>
        <v>120000</v>
      </c>
      <c r="F25" s="224">
        <f>E25/D25*100</f>
        <v>600</v>
      </c>
    </row>
    <row r="26" spans="2:6" s="9" customFormat="1" x14ac:dyDescent="0.25">
      <c r="B26" s="9">
        <v>787</v>
      </c>
      <c r="C26" s="8" t="s">
        <v>41</v>
      </c>
      <c r="D26" s="359">
        <v>157000</v>
      </c>
      <c r="E26" s="359">
        <f>'ПРИХОДИ И ПРИМИЦИ 2018 3'!E55</f>
        <v>165000</v>
      </c>
      <c r="F26" s="224">
        <f t="shared" ref="F26:F27" si="2">E26/D26*100</f>
        <v>105.09554140127389</v>
      </c>
    </row>
    <row r="27" spans="2:6" s="9" customFormat="1" ht="25.5" x14ac:dyDescent="0.25">
      <c r="B27" s="9">
        <v>788</v>
      </c>
      <c r="C27" s="8" t="s">
        <v>373</v>
      </c>
      <c r="D27" s="359">
        <v>174840</v>
      </c>
      <c r="E27" s="359">
        <v>0</v>
      </c>
      <c r="F27" s="224">
        <f t="shared" si="2"/>
        <v>0</v>
      </c>
    </row>
    <row r="28" spans="2:6" s="9" customFormat="1" x14ac:dyDescent="0.25">
      <c r="C28" s="8"/>
      <c r="D28" s="359"/>
      <c r="E28" s="359"/>
      <c r="F28" s="224"/>
    </row>
    <row r="29" spans="2:6" s="20" customFormat="1" x14ac:dyDescent="0.25">
      <c r="B29" s="161"/>
      <c r="C29" s="162" t="s">
        <v>225</v>
      </c>
      <c r="D29" s="360">
        <f>D31+D42</f>
        <v>6685426</v>
      </c>
      <c r="E29" s="360">
        <f>E31+E42</f>
        <v>6643754.6699999999</v>
      </c>
      <c r="F29" s="163">
        <f>E29/D29*100</f>
        <v>99.376683998895516</v>
      </c>
    </row>
    <row r="30" spans="2:6" s="20" customFormat="1" x14ac:dyDescent="0.25">
      <c r="B30" s="21"/>
      <c r="C30" s="18"/>
      <c r="D30" s="361"/>
      <c r="E30" s="361"/>
      <c r="F30" s="224"/>
    </row>
    <row r="31" spans="2:6" s="20" customFormat="1" x14ac:dyDescent="0.25">
      <c r="B31" s="164"/>
      <c r="C31" s="165" t="s">
        <v>226</v>
      </c>
      <c r="D31" s="362">
        <f>D33+D34+D35+D36+D37+D38+D39+D40</f>
        <v>6638526</v>
      </c>
      <c r="E31" s="362">
        <f>E33+E34+E35+E36+E37+E38+E39+E40</f>
        <v>6593754.6699999999</v>
      </c>
      <c r="F31" s="167">
        <f>E31/D31*100</f>
        <v>99.325583269539052</v>
      </c>
    </row>
    <row r="32" spans="2:6" s="20" customFormat="1" x14ac:dyDescent="0.25">
      <c r="B32" s="21"/>
      <c r="C32" s="22"/>
      <c r="D32" s="363"/>
      <c r="E32" s="363"/>
      <c r="F32" s="224"/>
    </row>
    <row r="33" spans="2:13" s="20" customFormat="1" x14ac:dyDescent="0.25">
      <c r="B33" s="20">
        <v>411</v>
      </c>
      <c r="C33" s="22" t="s">
        <v>227</v>
      </c>
      <c r="D33" s="363">
        <v>1532831</v>
      </c>
      <c r="E33" s="363">
        <f>'РАСХОДИ И ИЗДАЦИ 2019 2'!E9</f>
        <v>1532831</v>
      </c>
      <c r="F33" s="224">
        <f>E33/D33*100</f>
        <v>100</v>
      </c>
    </row>
    <row r="34" spans="2:13" s="20" customFormat="1" x14ac:dyDescent="0.25">
      <c r="B34" s="20">
        <v>412</v>
      </c>
      <c r="C34" s="22" t="s">
        <v>106</v>
      </c>
      <c r="D34" s="363">
        <v>1709552</v>
      </c>
      <c r="E34" s="363">
        <f>'РАСХОДИ И ИЗДАЦИ 2019 2'!E16</f>
        <v>1808652</v>
      </c>
      <c r="F34" s="224">
        <f t="shared" ref="F34:F40" si="3">E34/D34*100</f>
        <v>105.79684034179715</v>
      </c>
    </row>
    <row r="35" spans="2:13" s="20" customFormat="1" x14ac:dyDescent="0.25">
      <c r="B35" s="20">
        <v>413</v>
      </c>
      <c r="C35" s="168" t="s">
        <v>228</v>
      </c>
      <c r="D35" s="363">
        <v>94143</v>
      </c>
      <c r="E35" s="363">
        <f>'РАСХОДИ И ИЗДАЦИ 2019 2'!E29</f>
        <v>88271.670000000013</v>
      </c>
      <c r="F35" s="224">
        <f t="shared" si="3"/>
        <v>93.763391861317373</v>
      </c>
      <c r="M35" s="9"/>
    </row>
    <row r="36" spans="2:13" s="9" customFormat="1" x14ac:dyDescent="0.25">
      <c r="B36" s="9">
        <v>414</v>
      </c>
      <c r="C36" s="8" t="s">
        <v>139</v>
      </c>
      <c r="D36" s="359">
        <v>315000</v>
      </c>
      <c r="E36" s="363">
        <f>'РАСХОДИ И ИЗДАЦИ 2019 2'!E34</f>
        <v>225000</v>
      </c>
      <c r="F36" s="224">
        <f t="shared" si="3"/>
        <v>71.428571428571431</v>
      </c>
    </row>
    <row r="37" spans="2:13" s="9" customFormat="1" x14ac:dyDescent="0.25">
      <c r="B37" s="9">
        <v>415</v>
      </c>
      <c r="C37" s="8" t="s">
        <v>131</v>
      </c>
      <c r="D37" s="359">
        <v>1874000</v>
      </c>
      <c r="E37" s="363">
        <f>'РАСХОДИ И ИЗДАЦИ 2019 2'!E40</f>
        <v>1769000</v>
      </c>
      <c r="F37" s="224">
        <f t="shared" si="3"/>
        <v>94.397011739594447</v>
      </c>
    </row>
    <row r="38" spans="2:13" s="9" customFormat="1" x14ac:dyDescent="0.25">
      <c r="B38" s="9">
        <v>416</v>
      </c>
      <c r="C38" s="8" t="s">
        <v>141</v>
      </c>
      <c r="D38" s="359">
        <v>1066000</v>
      </c>
      <c r="E38" s="363">
        <f>'РАСХОДИ И ИЗДАЦИ 2019 2'!E44</f>
        <v>1123000</v>
      </c>
      <c r="F38" s="224">
        <f t="shared" si="3"/>
        <v>105.34709193245779</v>
      </c>
    </row>
    <row r="39" spans="2:13" s="9" customFormat="1" x14ac:dyDescent="0.25">
      <c r="B39" s="9">
        <v>419</v>
      </c>
      <c r="C39" s="8" t="s">
        <v>95</v>
      </c>
      <c r="D39" s="359">
        <v>2000</v>
      </c>
      <c r="E39" s="363">
        <f>'РАСХОДИ И ИЗДАЦИ 2019 2'!E48</f>
        <v>2000</v>
      </c>
      <c r="F39" s="224">
        <f t="shared" si="3"/>
        <v>100</v>
      </c>
    </row>
    <row r="40" spans="2:13" s="9" customFormat="1" x14ac:dyDescent="0.25">
      <c r="B40" s="9">
        <v>480</v>
      </c>
      <c r="C40" s="8" t="s">
        <v>307</v>
      </c>
      <c r="D40" s="359">
        <v>45000</v>
      </c>
      <c r="E40" s="363">
        <f>'РАСХОДИ И ИЗДАЦИ 2019 2'!E50</f>
        <v>45000</v>
      </c>
      <c r="F40" s="224">
        <f t="shared" si="3"/>
        <v>100</v>
      </c>
    </row>
    <row r="41" spans="2:13" s="9" customFormat="1" x14ac:dyDescent="0.25">
      <c r="C41" s="8"/>
      <c r="D41" s="359"/>
      <c r="E41" s="359"/>
      <c r="F41" s="224"/>
    </row>
    <row r="42" spans="2:13" x14ac:dyDescent="0.25">
      <c r="B42" s="169" t="s">
        <v>229</v>
      </c>
      <c r="C42" s="170" t="s">
        <v>230</v>
      </c>
      <c r="D42" s="364">
        <v>46900</v>
      </c>
      <c r="E42" s="364">
        <f>'РАСХОДИ И ИЗДАЦИ 2019 2'!E53</f>
        <v>50000</v>
      </c>
      <c r="F42" s="171">
        <f>E42/D42*100</f>
        <v>106.60980810234541</v>
      </c>
    </row>
    <row r="43" spans="2:13" s="9" customFormat="1" x14ac:dyDescent="0.25">
      <c r="C43" s="8"/>
      <c r="D43" s="359"/>
      <c r="E43" s="359"/>
      <c r="F43" s="224"/>
    </row>
    <row r="44" spans="2:13" s="9" customFormat="1" x14ac:dyDescent="0.25">
      <c r="B44" s="172"/>
      <c r="C44" s="173" t="s">
        <v>231</v>
      </c>
      <c r="D44" s="365">
        <f>D7-D29</f>
        <v>3305519</v>
      </c>
      <c r="E44" s="365">
        <f>E7-E29</f>
        <v>3225571.7300000004</v>
      </c>
      <c r="F44" s="17">
        <f>E44/D44*100</f>
        <v>97.581400379184032</v>
      </c>
    </row>
    <row r="45" spans="2:13" s="9" customFormat="1" x14ac:dyDescent="0.25">
      <c r="C45" s="8"/>
      <c r="D45" s="359"/>
      <c r="E45" s="359"/>
      <c r="F45" s="224"/>
    </row>
    <row r="46" spans="2:13" x14ac:dyDescent="0.25">
      <c r="B46" s="164"/>
      <c r="C46" s="165" t="s">
        <v>232</v>
      </c>
      <c r="D46" s="374">
        <f>D48-D49</f>
        <v>-4415690</v>
      </c>
      <c r="E46" s="374">
        <f>E48-E49</f>
        <v>-2888352</v>
      </c>
      <c r="F46" s="167">
        <f>E46/D46*100</f>
        <v>65.411113551902417</v>
      </c>
    </row>
    <row r="47" spans="2:13" s="9" customFormat="1" x14ac:dyDescent="0.25">
      <c r="C47" s="8"/>
      <c r="D47" s="359"/>
      <c r="E47" s="359"/>
      <c r="F47" s="224"/>
    </row>
    <row r="48" spans="2:13" s="174" customFormat="1" x14ac:dyDescent="0.25">
      <c r="B48" s="174">
        <v>810</v>
      </c>
      <c r="C48" s="175" t="s">
        <v>233</v>
      </c>
      <c r="D48" s="366">
        <v>0</v>
      </c>
      <c r="E48" s="366">
        <v>0</v>
      </c>
      <c r="F48" s="224">
        <v>0</v>
      </c>
    </row>
    <row r="49" spans="2:6" s="174" customFormat="1" x14ac:dyDescent="0.25">
      <c r="B49" s="174">
        <v>510</v>
      </c>
      <c r="C49" s="175" t="s">
        <v>234</v>
      </c>
      <c r="D49" s="366">
        <v>4415690</v>
      </c>
      <c r="E49" s="366">
        <f>'РАСХОДИ И ИЗДАЦИ 2019 2'!E55</f>
        <v>2888352</v>
      </c>
      <c r="F49" s="224">
        <f>E49/D49*100</f>
        <v>65.411113551902417</v>
      </c>
    </row>
    <row r="50" spans="2:6" x14ac:dyDescent="0.25">
      <c r="F50" s="224"/>
    </row>
    <row r="51" spans="2:6" x14ac:dyDescent="0.25">
      <c r="B51" s="177"/>
      <c r="C51" s="144" t="s">
        <v>235</v>
      </c>
      <c r="D51" s="370">
        <f>D44+D46</f>
        <v>-1110171</v>
      </c>
      <c r="E51" s="370">
        <f>E44+E46</f>
        <v>337219.73000000045</v>
      </c>
      <c r="F51" s="17">
        <v>0</v>
      </c>
    </row>
    <row r="52" spans="2:6" s="21" customFormat="1" x14ac:dyDescent="0.25">
      <c r="C52" s="18"/>
      <c r="D52" s="371"/>
      <c r="E52" s="371"/>
      <c r="F52" s="224"/>
    </row>
    <row r="53" spans="2:6" s="181" customFormat="1" x14ac:dyDescent="0.25">
      <c r="B53" s="178"/>
      <c r="C53" s="179" t="s">
        <v>236</v>
      </c>
      <c r="D53" s="372">
        <f>D55+D60</f>
        <v>-56079</v>
      </c>
      <c r="E53" s="375">
        <f>E55+E60</f>
        <v>-337219.76999999996</v>
      </c>
      <c r="F53" s="180">
        <v>0</v>
      </c>
    </row>
    <row r="54" spans="2:6" s="181" customFormat="1" x14ac:dyDescent="0.25">
      <c r="C54" s="182"/>
      <c r="D54" s="373"/>
      <c r="E54" s="373"/>
      <c r="F54" s="224"/>
    </row>
    <row r="55" spans="2:6" x14ac:dyDescent="0.25">
      <c r="B55" s="164"/>
      <c r="C55" s="165" t="s">
        <v>237</v>
      </c>
      <c r="D55" s="374">
        <v>-1000</v>
      </c>
      <c r="E55" s="374">
        <f>E57-E58</f>
        <v>-1000</v>
      </c>
      <c r="F55" s="167">
        <v>0</v>
      </c>
    </row>
    <row r="56" spans="2:6" x14ac:dyDescent="0.25">
      <c r="F56" s="224"/>
    </row>
    <row r="57" spans="2:6" s="174" customFormat="1" x14ac:dyDescent="0.25">
      <c r="B57" s="174">
        <v>910</v>
      </c>
      <c r="C57" s="175" t="s">
        <v>238</v>
      </c>
      <c r="D57" s="366">
        <v>0</v>
      </c>
      <c r="E57" s="366">
        <v>0</v>
      </c>
      <c r="F57" s="224">
        <v>0</v>
      </c>
    </row>
    <row r="58" spans="2:6" s="174" customFormat="1" x14ac:dyDescent="0.25">
      <c r="B58" s="174">
        <v>610</v>
      </c>
      <c r="C58" s="175" t="s">
        <v>239</v>
      </c>
      <c r="D58" s="366">
        <v>1000</v>
      </c>
      <c r="E58" s="366">
        <f>'РАСХОДИ И ИЗДАЦИ 2019 2'!E74</f>
        <v>1000</v>
      </c>
      <c r="F58" s="224">
        <v>0</v>
      </c>
    </row>
    <row r="59" spans="2:6" x14ac:dyDescent="0.25">
      <c r="F59" s="224"/>
    </row>
    <row r="60" spans="2:6" x14ac:dyDescent="0.25">
      <c r="B60" s="164"/>
      <c r="C60" s="165" t="s">
        <v>240</v>
      </c>
      <c r="D60" s="374">
        <f>D62-D63</f>
        <v>-55079</v>
      </c>
      <c r="E60" s="374">
        <f>E62-E63</f>
        <v>-336219.76999999996</v>
      </c>
      <c r="F60" s="167">
        <v>0</v>
      </c>
    </row>
    <row r="61" spans="2:6" x14ac:dyDescent="0.25">
      <c r="F61" s="224"/>
    </row>
    <row r="62" spans="2:6" s="174" customFormat="1" x14ac:dyDescent="0.25">
      <c r="B62" s="174">
        <v>920</v>
      </c>
      <c r="C62" s="175" t="s">
        <v>241</v>
      </c>
      <c r="D62" s="366">
        <v>0</v>
      </c>
      <c r="E62" s="366">
        <v>0</v>
      </c>
      <c r="F62" s="224">
        <v>0</v>
      </c>
    </row>
    <row r="63" spans="2:6" s="174" customFormat="1" x14ac:dyDescent="0.25">
      <c r="B63" s="174">
        <v>620</v>
      </c>
      <c r="C63" s="175" t="s">
        <v>242</v>
      </c>
      <c r="D63" s="366">
        <v>55079</v>
      </c>
      <c r="E63" s="366">
        <f>'РАСХОДИ И ИЗДАЦИ 2019 2'!E77</f>
        <v>336219.76999999996</v>
      </c>
      <c r="F63" s="224">
        <v>0</v>
      </c>
    </row>
    <row r="64" spans="2:6" s="174" customFormat="1" x14ac:dyDescent="0.25">
      <c r="C64" s="175"/>
      <c r="D64" s="366"/>
      <c r="E64" s="366"/>
      <c r="F64" s="224"/>
    </row>
    <row r="65" spans="2:6" s="174" customFormat="1" ht="12.75" customHeight="1" x14ac:dyDescent="0.25">
      <c r="B65" s="401" t="s">
        <v>371</v>
      </c>
      <c r="C65" s="401"/>
      <c r="D65" s="367">
        <v>1166250</v>
      </c>
      <c r="E65" s="369">
        <v>0</v>
      </c>
      <c r="F65" s="25">
        <v>0</v>
      </c>
    </row>
    <row r="66" spans="2:6" x14ac:dyDescent="0.25">
      <c r="F66" s="224"/>
    </row>
    <row r="67" spans="2:6" x14ac:dyDescent="0.25">
      <c r="B67" s="184"/>
      <c r="C67" s="185" t="s">
        <v>243</v>
      </c>
      <c r="D67" s="368">
        <f>D51+D53+D65</f>
        <v>0</v>
      </c>
      <c r="E67" s="368">
        <f>E65+E53+E51</f>
        <v>-3.9999999513383955E-2</v>
      </c>
      <c r="F67" s="27">
        <v>0</v>
      </c>
    </row>
  </sheetData>
  <mergeCells count="5">
    <mergeCell ref="B9:C9"/>
    <mergeCell ref="B16:C16"/>
    <mergeCell ref="B23:C23"/>
    <mergeCell ref="B65:C65"/>
    <mergeCell ref="B2:F2"/>
  </mergeCells>
  <pageMargins left="0.25" right="0.25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9"/>
  <sheetViews>
    <sheetView topLeftCell="B1" zoomScaleNormal="100" workbookViewId="0">
      <selection activeCell="G18" sqref="G18"/>
    </sheetView>
  </sheetViews>
  <sheetFormatPr defaultColWidth="9.140625" defaultRowHeight="12.75" x14ac:dyDescent="0.25"/>
  <cols>
    <col min="1" max="1" width="9.140625" style="1"/>
    <col min="2" max="2" width="15" style="1" customWidth="1"/>
    <col min="3" max="3" width="61" style="4" customWidth="1"/>
    <col min="4" max="6" width="16.85546875" style="5" customWidth="1"/>
    <col min="7" max="7" width="12" style="285" customWidth="1"/>
    <col min="8" max="8" width="10.28515625" style="1" bestFit="1" customWidth="1"/>
    <col min="9" max="16384" width="9.140625" style="1"/>
  </cols>
  <sheetData>
    <row r="2" spans="2:8" ht="43.5" customHeight="1" x14ac:dyDescent="0.25">
      <c r="B2" s="385" t="s">
        <v>395</v>
      </c>
      <c r="C2" s="386"/>
      <c r="D2" s="386"/>
      <c r="E2" s="386"/>
      <c r="F2" s="386"/>
      <c r="G2" s="386"/>
    </row>
    <row r="4" spans="2:8" ht="44.25" customHeight="1" x14ac:dyDescent="0.25">
      <c r="B4" s="29" t="s">
        <v>0</v>
      </c>
      <c r="C4" s="29" t="s">
        <v>1</v>
      </c>
      <c r="D4" s="30" t="s">
        <v>387</v>
      </c>
      <c r="E4" s="30" t="s">
        <v>388</v>
      </c>
      <c r="F4" s="30" t="s">
        <v>389</v>
      </c>
      <c r="G4" s="284" t="s">
        <v>390</v>
      </c>
    </row>
    <row r="5" spans="2:8" x14ac:dyDescent="0.25">
      <c r="B5" s="1">
        <v>1</v>
      </c>
      <c r="C5" s="1">
        <v>2</v>
      </c>
      <c r="D5" s="2">
        <v>3</v>
      </c>
      <c r="E5" s="2">
        <v>4</v>
      </c>
      <c r="F5" s="2">
        <v>5</v>
      </c>
      <c r="G5" s="285">
        <v>6</v>
      </c>
    </row>
    <row r="6" spans="2:8" ht="14.25" x14ac:dyDescent="0.25">
      <c r="B6" s="387" t="s">
        <v>2</v>
      </c>
      <c r="C6" s="387"/>
      <c r="D6" s="3">
        <f>D8+D11+D13+D15</f>
        <v>2355000</v>
      </c>
      <c r="E6" s="3">
        <f>E8+E11+E13+E15</f>
        <v>2393726.4</v>
      </c>
      <c r="F6" s="3">
        <f>E6-D6</f>
        <v>38726.399999999907</v>
      </c>
      <c r="G6" s="286">
        <f>E6/D6*100</f>
        <v>101.64443312101909</v>
      </c>
    </row>
    <row r="7" spans="2:8" ht="14.25" x14ac:dyDescent="0.25">
      <c r="C7" s="4" t="s">
        <v>3</v>
      </c>
      <c r="D7" s="31"/>
      <c r="E7" s="31"/>
      <c r="F7" s="31"/>
    </row>
    <row r="8" spans="2:8" ht="14.25" x14ac:dyDescent="0.25">
      <c r="B8" s="1">
        <v>713</v>
      </c>
      <c r="C8" s="4" t="s">
        <v>4</v>
      </c>
      <c r="D8" s="32">
        <f>D9+D10</f>
        <v>250000</v>
      </c>
      <c r="E8" s="32">
        <f>E9+E10</f>
        <v>228000</v>
      </c>
      <c r="F8" s="32">
        <f>E8-D8</f>
        <v>-22000</v>
      </c>
      <c r="G8" s="293">
        <f>E8/D8*100</f>
        <v>91.2</v>
      </c>
    </row>
    <row r="9" spans="2:8" s="8" customFormat="1" ht="14.25" x14ac:dyDescent="0.25">
      <c r="B9" s="1"/>
      <c r="C9" s="8" t="s">
        <v>5</v>
      </c>
      <c r="D9" s="31">
        <v>10000</v>
      </c>
      <c r="E9" s="31">
        <v>12000</v>
      </c>
      <c r="F9" s="32">
        <f t="shared" ref="F9:F15" si="0">E9-D9</f>
        <v>2000</v>
      </c>
      <c r="G9" s="293">
        <f t="shared" ref="G9:G14" si="1">E9/D9*100</f>
        <v>120</v>
      </c>
    </row>
    <row r="10" spans="2:8" s="8" customFormat="1" ht="14.25" x14ac:dyDescent="0.25">
      <c r="B10" s="1"/>
      <c r="C10" s="8" t="s">
        <v>6</v>
      </c>
      <c r="D10" s="31">
        <v>240000</v>
      </c>
      <c r="E10" s="31">
        <v>216000</v>
      </c>
      <c r="F10" s="32">
        <f t="shared" si="0"/>
        <v>-24000</v>
      </c>
      <c r="G10" s="293">
        <f t="shared" si="1"/>
        <v>90</v>
      </c>
    </row>
    <row r="11" spans="2:8" s="4" customFormat="1" ht="14.25" x14ac:dyDescent="0.25">
      <c r="B11" s="1">
        <v>714</v>
      </c>
      <c r="C11" s="4" t="s">
        <v>7</v>
      </c>
      <c r="D11" s="32">
        <v>35000</v>
      </c>
      <c r="E11" s="32">
        <f>E12</f>
        <v>45000</v>
      </c>
      <c r="F11" s="32">
        <f t="shared" si="0"/>
        <v>10000</v>
      </c>
      <c r="G11" s="293">
        <f t="shared" si="1"/>
        <v>128.57142857142858</v>
      </c>
    </row>
    <row r="12" spans="2:8" s="9" customFormat="1" ht="14.25" x14ac:dyDescent="0.25">
      <c r="B12" s="1"/>
      <c r="C12" s="8" t="s">
        <v>8</v>
      </c>
      <c r="D12" s="31">
        <v>35000</v>
      </c>
      <c r="E12" s="31">
        <v>45000</v>
      </c>
      <c r="F12" s="32">
        <f t="shared" si="0"/>
        <v>10000</v>
      </c>
      <c r="G12" s="293">
        <f t="shared" si="1"/>
        <v>128.57142857142858</v>
      </c>
    </row>
    <row r="13" spans="2:8" ht="14.25" x14ac:dyDescent="0.25">
      <c r="B13" s="1">
        <v>717</v>
      </c>
      <c r="C13" s="4" t="s">
        <v>9</v>
      </c>
      <c r="D13" s="6">
        <f>D14</f>
        <v>2070000</v>
      </c>
      <c r="E13" s="6">
        <f>E14</f>
        <v>2120226.4</v>
      </c>
      <c r="F13" s="32">
        <f t="shared" si="0"/>
        <v>50226.399999999907</v>
      </c>
      <c r="G13" s="293">
        <f t="shared" si="1"/>
        <v>102.42639613526569</v>
      </c>
    </row>
    <row r="14" spans="2:8" s="9" customFormat="1" ht="25.5" x14ac:dyDescent="0.25">
      <c r="B14" s="1"/>
      <c r="C14" s="8" t="s">
        <v>10</v>
      </c>
      <c r="D14" s="149">
        <f>2180000-110000</f>
        <v>2070000</v>
      </c>
      <c r="E14" s="149">
        <v>2120226.4</v>
      </c>
      <c r="F14" s="32">
        <f t="shared" si="0"/>
        <v>50226.399999999907</v>
      </c>
      <c r="G14" s="293">
        <f t="shared" si="1"/>
        <v>102.42639613526569</v>
      </c>
    </row>
    <row r="15" spans="2:8" ht="14.25" x14ac:dyDescent="0.25">
      <c r="B15" s="1">
        <v>719</v>
      </c>
      <c r="C15" s="4" t="s">
        <v>11</v>
      </c>
      <c r="D15" s="32">
        <v>0</v>
      </c>
      <c r="E15" s="32">
        <v>500</v>
      </c>
      <c r="F15" s="32">
        <f t="shared" si="0"/>
        <v>500</v>
      </c>
      <c r="G15" s="293">
        <v>0</v>
      </c>
      <c r="H15" s="2"/>
    </row>
    <row r="16" spans="2:8" s="9" customFormat="1" ht="14.25" x14ac:dyDescent="0.25">
      <c r="C16" s="8"/>
      <c r="D16" s="31"/>
      <c r="E16" s="31"/>
      <c r="F16" s="31"/>
      <c r="G16" s="287"/>
    </row>
    <row r="17" spans="2:7" s="9" customFormat="1" ht="14.25" x14ac:dyDescent="0.25">
      <c r="B17" s="387" t="s">
        <v>12</v>
      </c>
      <c r="C17" s="387"/>
      <c r="D17" s="3">
        <f>D19+D21+D45+D47</f>
        <v>7284105</v>
      </c>
      <c r="E17" s="3">
        <f>E19+E21+E45+E47</f>
        <v>7190600</v>
      </c>
      <c r="F17" s="3">
        <f>E17-D17</f>
        <v>-93505</v>
      </c>
      <c r="G17" s="288">
        <f>E17/D17*100</f>
        <v>98.716314495741059</v>
      </c>
    </row>
    <row r="18" spans="2:7" s="9" customFormat="1" ht="14.25" x14ac:dyDescent="0.25">
      <c r="C18" s="8"/>
      <c r="D18" s="31"/>
      <c r="E18" s="31"/>
      <c r="F18" s="31"/>
      <c r="G18" s="287"/>
    </row>
    <row r="19" spans="2:7" s="11" customFormat="1" ht="14.25" x14ac:dyDescent="0.25">
      <c r="B19" s="11">
        <v>721</v>
      </c>
      <c r="C19" s="12" t="s">
        <v>13</v>
      </c>
      <c r="D19" s="32">
        <f>D20</f>
        <v>31000</v>
      </c>
      <c r="E19" s="32">
        <f>E20</f>
        <v>21000</v>
      </c>
      <c r="F19" s="32">
        <f>E19-D19</f>
        <v>-10000</v>
      </c>
      <c r="G19" s="294">
        <f>E19/D19*100</f>
        <v>67.741935483870961</v>
      </c>
    </row>
    <row r="20" spans="2:7" s="9" customFormat="1" ht="14.25" x14ac:dyDescent="0.25">
      <c r="C20" s="8" t="s">
        <v>14</v>
      </c>
      <c r="D20" s="31">
        <v>31000</v>
      </c>
      <c r="E20" s="31">
        <v>21000</v>
      </c>
      <c r="F20" s="32">
        <f t="shared" ref="F20:F47" si="2">E20-D20</f>
        <v>-10000</v>
      </c>
      <c r="G20" s="294">
        <f t="shared" ref="G20:G47" si="3">E20/D20*100</f>
        <v>67.741935483870961</v>
      </c>
    </row>
    <row r="21" spans="2:7" s="11" customFormat="1" ht="14.25" x14ac:dyDescent="0.25">
      <c r="B21" s="11">
        <v>722</v>
      </c>
      <c r="C21" s="12" t="s">
        <v>15</v>
      </c>
      <c r="D21" s="32">
        <f>D22+D23+D29+D42</f>
        <v>7233005</v>
      </c>
      <c r="E21" s="32">
        <f>E22+E23+E29+E42</f>
        <v>7154500</v>
      </c>
      <c r="F21" s="32">
        <f t="shared" si="2"/>
        <v>-78505</v>
      </c>
      <c r="G21" s="294">
        <f t="shared" si="3"/>
        <v>98.914628152476041</v>
      </c>
    </row>
    <row r="22" spans="2:7" s="13" customFormat="1" ht="14.25" x14ac:dyDescent="0.25">
      <c r="B22" s="13">
        <v>7221</v>
      </c>
      <c r="C22" s="14" t="s">
        <v>16</v>
      </c>
      <c r="D22" s="32">
        <v>18000</v>
      </c>
      <c r="E22" s="32">
        <v>15000</v>
      </c>
      <c r="F22" s="32">
        <f t="shared" si="2"/>
        <v>-3000</v>
      </c>
      <c r="G22" s="294">
        <f>E22/D22*100</f>
        <v>83.333333333333343</v>
      </c>
    </row>
    <row r="23" spans="2:7" s="13" customFormat="1" ht="14.25" x14ac:dyDescent="0.25">
      <c r="B23" s="13">
        <v>7223</v>
      </c>
      <c r="C23" s="14" t="s">
        <v>17</v>
      </c>
      <c r="D23" s="32">
        <v>25000</v>
      </c>
      <c r="E23" s="32">
        <v>25000</v>
      </c>
      <c r="F23" s="32">
        <f t="shared" si="2"/>
        <v>0</v>
      </c>
      <c r="G23" s="294">
        <f t="shared" si="3"/>
        <v>100</v>
      </c>
    </row>
    <row r="24" spans="2:7" s="9" customFormat="1" ht="14.25" x14ac:dyDescent="0.25">
      <c r="C24" s="8" t="s">
        <v>18</v>
      </c>
      <c r="D24" s="31"/>
      <c r="E24" s="31"/>
      <c r="F24" s="32"/>
      <c r="G24" s="294"/>
    </row>
    <row r="25" spans="2:7" s="9" customFormat="1" ht="14.25" x14ac:dyDescent="0.25">
      <c r="C25" s="8" t="s">
        <v>19</v>
      </c>
      <c r="D25" s="31"/>
      <c r="E25" s="31"/>
      <c r="F25" s="32"/>
      <c r="G25" s="294"/>
    </row>
    <row r="26" spans="2:7" s="9" customFormat="1" ht="14.25" x14ac:dyDescent="0.25">
      <c r="C26" s="8" t="s">
        <v>20</v>
      </c>
      <c r="D26" s="31"/>
      <c r="E26" s="31"/>
      <c r="F26" s="32"/>
      <c r="G26" s="294"/>
    </row>
    <row r="27" spans="2:7" s="9" customFormat="1" ht="14.25" x14ac:dyDescent="0.25">
      <c r="C27" s="8" t="s">
        <v>21</v>
      </c>
      <c r="D27" s="31"/>
      <c r="E27" s="31"/>
      <c r="F27" s="32"/>
      <c r="G27" s="294"/>
    </row>
    <row r="28" spans="2:7" s="9" customFormat="1" ht="14.25" x14ac:dyDescent="0.25">
      <c r="C28" s="8" t="s">
        <v>22</v>
      </c>
      <c r="D28" s="31"/>
      <c r="E28" s="31"/>
      <c r="F28" s="32"/>
      <c r="G28" s="294"/>
    </row>
    <row r="29" spans="2:7" s="13" customFormat="1" ht="14.25" x14ac:dyDescent="0.25">
      <c r="B29" s="13">
        <v>7224</v>
      </c>
      <c r="C29" s="14" t="s">
        <v>23</v>
      </c>
      <c r="D29" s="32">
        <f>D30+D31+D32+D33+D34+D35+D36+D37+D38+D39+D40+D41</f>
        <v>7187505</v>
      </c>
      <c r="E29" s="32">
        <f>E30+E31+E32+E33+E34+E35+E36+E37+E38+E39+E40+E41</f>
        <v>7112000</v>
      </c>
      <c r="F29" s="32">
        <f t="shared" si="2"/>
        <v>-75505</v>
      </c>
      <c r="G29" s="294">
        <f t="shared" si="3"/>
        <v>98.94949638295904</v>
      </c>
    </row>
    <row r="30" spans="2:7" s="9" customFormat="1" ht="14.25" x14ac:dyDescent="0.25">
      <c r="C30" s="8" t="s">
        <v>24</v>
      </c>
      <c r="D30" s="31">
        <v>0</v>
      </c>
      <c r="E30" s="31">
        <v>0</v>
      </c>
      <c r="F30" s="32">
        <f t="shared" si="2"/>
        <v>0</v>
      </c>
      <c r="G30" s="294">
        <v>0</v>
      </c>
    </row>
    <row r="31" spans="2:7" s="9" customFormat="1" ht="14.25" x14ac:dyDescent="0.25">
      <c r="C31" s="8" t="s">
        <v>25</v>
      </c>
      <c r="D31" s="31">
        <v>0</v>
      </c>
      <c r="E31" s="31">
        <v>0</v>
      </c>
      <c r="F31" s="32">
        <f t="shared" si="2"/>
        <v>0</v>
      </c>
      <c r="G31" s="294">
        <v>0</v>
      </c>
    </row>
    <row r="32" spans="2:7" s="9" customFormat="1" ht="25.5" x14ac:dyDescent="0.25">
      <c r="C32" s="8" t="s">
        <v>26</v>
      </c>
      <c r="D32" s="31">
        <v>4000</v>
      </c>
      <c r="E32" s="31">
        <v>4000</v>
      </c>
      <c r="F32" s="32">
        <f t="shared" si="2"/>
        <v>0</v>
      </c>
      <c r="G32" s="294">
        <f t="shared" si="3"/>
        <v>100</v>
      </c>
    </row>
    <row r="33" spans="2:7" s="9" customFormat="1" ht="14.25" x14ac:dyDescent="0.25">
      <c r="C33" s="8" t="s">
        <v>27</v>
      </c>
      <c r="D33" s="31">
        <v>1000</v>
      </c>
      <c r="E33" s="31">
        <v>1000</v>
      </c>
      <c r="F33" s="32">
        <f t="shared" si="2"/>
        <v>0</v>
      </c>
      <c r="G33" s="294">
        <f t="shared" si="3"/>
        <v>100</v>
      </c>
    </row>
    <row r="34" spans="2:7" s="9" customFormat="1" ht="14.25" x14ac:dyDescent="0.25">
      <c r="C34" s="8" t="s">
        <v>28</v>
      </c>
      <c r="D34" s="31">
        <v>26000</v>
      </c>
      <c r="E34" s="31">
        <v>21000</v>
      </c>
      <c r="F34" s="32">
        <f t="shared" si="2"/>
        <v>-5000</v>
      </c>
      <c r="G34" s="294">
        <f t="shared" si="3"/>
        <v>80.769230769230774</v>
      </c>
    </row>
    <row r="35" spans="2:7" s="9" customFormat="1" ht="14.25" x14ac:dyDescent="0.25">
      <c r="C35" s="8" t="s">
        <v>29</v>
      </c>
      <c r="D35" s="31">
        <v>21000</v>
      </c>
      <c r="E35" s="31">
        <v>19000</v>
      </c>
      <c r="F35" s="32">
        <f t="shared" si="2"/>
        <v>-2000</v>
      </c>
      <c r="G35" s="294">
        <f t="shared" si="3"/>
        <v>90.476190476190482</v>
      </c>
    </row>
    <row r="36" spans="2:7" s="9" customFormat="1" ht="14.25" x14ac:dyDescent="0.25">
      <c r="C36" s="8" t="s">
        <v>30</v>
      </c>
      <c r="D36" s="31">
        <v>500</v>
      </c>
      <c r="E36" s="31">
        <v>500</v>
      </c>
      <c r="F36" s="32">
        <f t="shared" si="2"/>
        <v>0</v>
      </c>
      <c r="G36" s="294">
        <f t="shared" si="3"/>
        <v>100</v>
      </c>
    </row>
    <row r="37" spans="2:7" s="9" customFormat="1" ht="14.25" x14ac:dyDescent="0.25">
      <c r="C37" s="8" t="s">
        <v>31</v>
      </c>
      <c r="D37" s="31">
        <v>50000</v>
      </c>
      <c r="E37" s="31">
        <v>46000</v>
      </c>
      <c r="F37" s="32">
        <f t="shared" si="2"/>
        <v>-4000</v>
      </c>
      <c r="G37" s="294">
        <f t="shared" si="3"/>
        <v>92</v>
      </c>
    </row>
    <row r="38" spans="2:7" s="9" customFormat="1" ht="14.25" x14ac:dyDescent="0.25">
      <c r="C38" s="8" t="s">
        <v>326</v>
      </c>
      <c r="D38" s="31">
        <f>6403289+114216</f>
        <v>6517505</v>
      </c>
      <c r="E38" s="31">
        <v>6500000</v>
      </c>
      <c r="F38" s="32">
        <f t="shared" si="2"/>
        <v>-17505</v>
      </c>
      <c r="G38" s="294">
        <f t="shared" si="3"/>
        <v>99.731415626071623</v>
      </c>
    </row>
    <row r="39" spans="2:7" s="9" customFormat="1" ht="14.25" x14ac:dyDescent="0.25">
      <c r="C39" s="8" t="s">
        <v>32</v>
      </c>
      <c r="D39" s="31">
        <v>500</v>
      </c>
      <c r="E39" s="31">
        <v>500</v>
      </c>
      <c r="F39" s="32">
        <f t="shared" si="2"/>
        <v>0</v>
      </c>
      <c r="G39" s="294">
        <f t="shared" si="3"/>
        <v>100</v>
      </c>
    </row>
    <row r="40" spans="2:7" s="9" customFormat="1" ht="14.25" x14ac:dyDescent="0.25">
      <c r="C40" s="8" t="s">
        <v>33</v>
      </c>
      <c r="D40" s="31">
        <v>567000</v>
      </c>
      <c r="E40" s="31">
        <v>520000</v>
      </c>
      <c r="F40" s="32">
        <f t="shared" si="2"/>
        <v>-47000</v>
      </c>
      <c r="G40" s="294">
        <f t="shared" si="3"/>
        <v>91.710758377425037</v>
      </c>
    </row>
    <row r="41" spans="2:7" s="9" customFormat="1" ht="14.25" x14ac:dyDescent="0.25">
      <c r="C41" s="8" t="s">
        <v>34</v>
      </c>
      <c r="D41" s="31">
        <v>0</v>
      </c>
      <c r="E41" s="31">
        <v>0</v>
      </c>
      <c r="F41" s="32">
        <f t="shared" si="2"/>
        <v>0</v>
      </c>
      <c r="G41" s="294">
        <v>0</v>
      </c>
    </row>
    <row r="42" spans="2:7" s="13" customFormat="1" ht="14.25" x14ac:dyDescent="0.25">
      <c r="B42" s="13">
        <v>7225</v>
      </c>
      <c r="C42" s="15" t="s">
        <v>35</v>
      </c>
      <c r="D42" s="32">
        <f>D43+D44</f>
        <v>2500</v>
      </c>
      <c r="E42" s="32">
        <f>E43+E44</f>
        <v>2500</v>
      </c>
      <c r="F42" s="32">
        <f t="shared" si="2"/>
        <v>0</v>
      </c>
      <c r="G42" s="294">
        <f t="shared" si="3"/>
        <v>100</v>
      </c>
    </row>
    <row r="43" spans="2:7" s="9" customFormat="1" ht="14.25" x14ac:dyDescent="0.25">
      <c r="C43" s="8" t="s">
        <v>36</v>
      </c>
      <c r="D43" s="31">
        <v>1500</v>
      </c>
      <c r="E43" s="31">
        <v>1800</v>
      </c>
      <c r="F43" s="32">
        <f t="shared" si="2"/>
        <v>300</v>
      </c>
      <c r="G43" s="294">
        <f t="shared" si="3"/>
        <v>120</v>
      </c>
    </row>
    <row r="44" spans="2:7" s="9" customFormat="1" ht="14.25" x14ac:dyDescent="0.25">
      <c r="C44" s="8" t="s">
        <v>360</v>
      </c>
      <c r="D44" s="31">
        <v>1000</v>
      </c>
      <c r="E44" s="31">
        <v>700</v>
      </c>
      <c r="F44" s="32">
        <f t="shared" si="2"/>
        <v>-300</v>
      </c>
      <c r="G44" s="294">
        <f t="shared" si="3"/>
        <v>70</v>
      </c>
    </row>
    <row r="45" spans="2:7" s="11" customFormat="1" ht="14.25" x14ac:dyDescent="0.25">
      <c r="B45" s="11">
        <v>723</v>
      </c>
      <c r="C45" s="12" t="s">
        <v>37</v>
      </c>
      <c r="D45" s="32">
        <f>D46</f>
        <v>100</v>
      </c>
      <c r="E45" s="32">
        <f>E46</f>
        <v>100</v>
      </c>
      <c r="F45" s="32">
        <f t="shared" si="2"/>
        <v>0</v>
      </c>
      <c r="G45" s="294">
        <f t="shared" si="3"/>
        <v>100</v>
      </c>
    </row>
    <row r="46" spans="2:7" s="9" customFormat="1" ht="14.25" x14ac:dyDescent="0.25">
      <c r="C46" s="8" t="s">
        <v>38</v>
      </c>
      <c r="D46" s="31">
        <v>100</v>
      </c>
      <c r="E46" s="31">
        <v>100</v>
      </c>
      <c r="F46" s="32">
        <f t="shared" si="2"/>
        <v>0</v>
      </c>
      <c r="G46" s="294">
        <f t="shared" si="3"/>
        <v>100</v>
      </c>
    </row>
    <row r="47" spans="2:7" s="9" customFormat="1" ht="14.25" x14ac:dyDescent="0.25">
      <c r="B47" s="1">
        <v>729</v>
      </c>
      <c r="C47" s="4" t="s">
        <v>369</v>
      </c>
      <c r="D47" s="6">
        <v>20000</v>
      </c>
      <c r="E47" s="6">
        <v>15000</v>
      </c>
      <c r="F47" s="32">
        <f t="shared" si="2"/>
        <v>-5000</v>
      </c>
      <c r="G47" s="294">
        <f t="shared" si="3"/>
        <v>75</v>
      </c>
    </row>
    <row r="48" spans="2:7" s="9" customFormat="1" ht="14.25" x14ac:dyDescent="0.25">
      <c r="C48" s="8"/>
      <c r="D48" s="31"/>
      <c r="E48" s="31"/>
      <c r="F48" s="31"/>
      <c r="G48" s="287"/>
    </row>
    <row r="49" spans="2:7" s="9" customFormat="1" ht="14.25" x14ac:dyDescent="0.25">
      <c r="B49" s="387" t="s">
        <v>39</v>
      </c>
      <c r="C49" s="387"/>
      <c r="D49" s="3">
        <f>D51+D55</f>
        <v>351840</v>
      </c>
      <c r="E49" s="3">
        <f>E51+E55</f>
        <v>285000</v>
      </c>
      <c r="F49" s="3">
        <f>E49-D49</f>
        <v>-66840</v>
      </c>
      <c r="G49" s="288">
        <f>E49/D49*100</f>
        <v>81.002728512960431</v>
      </c>
    </row>
    <row r="50" spans="2:7" s="9" customFormat="1" ht="14.25" x14ac:dyDescent="0.25">
      <c r="C50" s="8"/>
      <c r="D50" s="6"/>
      <c r="E50" s="6"/>
      <c r="F50" s="6"/>
      <c r="G50" s="287"/>
    </row>
    <row r="51" spans="2:7" s="9" customFormat="1" ht="15" customHeight="1" x14ac:dyDescent="0.25">
      <c r="B51" s="403" t="s">
        <v>40</v>
      </c>
      <c r="C51" s="403"/>
      <c r="D51" s="16">
        <f>D53</f>
        <v>20000</v>
      </c>
      <c r="E51" s="16">
        <f>E53</f>
        <v>120000</v>
      </c>
      <c r="F51" s="16">
        <f>E51-D51</f>
        <v>100000</v>
      </c>
      <c r="G51" s="289">
        <f>E51/D51*100</f>
        <v>600</v>
      </c>
    </row>
    <row r="52" spans="2:7" s="9" customFormat="1" ht="14.25" x14ac:dyDescent="0.25">
      <c r="C52" s="8"/>
      <c r="D52" s="6"/>
      <c r="E52" s="6"/>
      <c r="F52" s="6"/>
      <c r="G52" s="353"/>
    </row>
    <row r="53" spans="2:7" ht="25.5" x14ac:dyDescent="0.25">
      <c r="B53" s="1">
        <v>731</v>
      </c>
      <c r="C53" s="4" t="s">
        <v>391</v>
      </c>
      <c r="D53" s="31">
        <v>20000</v>
      </c>
      <c r="E53" s="31">
        <v>120000</v>
      </c>
      <c r="F53" s="31">
        <f>E53-D53</f>
        <v>100000</v>
      </c>
      <c r="G53" s="289">
        <f t="shared" ref="G53" si="4">E53/D53*100</f>
        <v>600</v>
      </c>
    </row>
    <row r="54" spans="2:7" s="9" customFormat="1" ht="14.25" x14ac:dyDescent="0.25">
      <c r="C54" s="8"/>
      <c r="D54" s="6"/>
      <c r="E54" s="6"/>
      <c r="F54" s="6"/>
      <c r="G54" s="287"/>
    </row>
    <row r="55" spans="2:7" s="9" customFormat="1" ht="14.25" x14ac:dyDescent="0.25">
      <c r="B55" s="403" t="s">
        <v>41</v>
      </c>
      <c r="C55" s="403"/>
      <c r="D55" s="16">
        <f>D57+D58</f>
        <v>331840</v>
      </c>
      <c r="E55" s="16">
        <f>E57+E58</f>
        <v>165000</v>
      </c>
      <c r="F55" s="16">
        <f>E55-D55</f>
        <v>-166840</v>
      </c>
      <c r="G55" s="289">
        <f>E55/D55*100</f>
        <v>49.722757955641271</v>
      </c>
    </row>
    <row r="56" spans="2:7" s="9" customFormat="1" ht="14.25" x14ac:dyDescent="0.25">
      <c r="C56" s="8"/>
      <c r="D56" s="6"/>
      <c r="E56" s="6"/>
      <c r="F56" s="6"/>
      <c r="G56" s="287"/>
    </row>
    <row r="57" spans="2:7" s="9" customFormat="1" ht="25.5" x14ac:dyDescent="0.25">
      <c r="B57" s="1">
        <v>787</v>
      </c>
      <c r="C57" s="4" t="s">
        <v>42</v>
      </c>
      <c r="D57" s="31">
        <v>157000</v>
      </c>
      <c r="E57" s="31">
        <v>165000</v>
      </c>
      <c r="F57" s="31">
        <f>E57-D57</f>
        <v>8000</v>
      </c>
      <c r="G57" s="287">
        <f>E57/D57*100</f>
        <v>105.09554140127389</v>
      </c>
    </row>
    <row r="58" spans="2:7" s="9" customFormat="1" ht="14.25" x14ac:dyDescent="0.25">
      <c r="B58" s="1">
        <v>788</v>
      </c>
      <c r="C58" s="4" t="s">
        <v>373</v>
      </c>
      <c r="D58" s="31">
        <v>174840</v>
      </c>
      <c r="E58" s="31">
        <v>0</v>
      </c>
      <c r="F58" s="31">
        <f>E58-D58</f>
        <v>-174840</v>
      </c>
      <c r="G58" s="287">
        <v>0</v>
      </c>
    </row>
    <row r="59" spans="2:7" s="9" customFormat="1" ht="14.25" x14ac:dyDescent="0.25">
      <c r="C59" s="8"/>
      <c r="D59" s="6"/>
      <c r="E59" s="6"/>
      <c r="F59" s="6"/>
      <c r="G59" s="287"/>
    </row>
    <row r="60" spans="2:7" s="9" customFormat="1" ht="14.25" x14ac:dyDescent="0.25">
      <c r="B60" s="387" t="s">
        <v>43</v>
      </c>
      <c r="C60" s="387"/>
      <c r="D60" s="3">
        <f>D62</f>
        <v>0</v>
      </c>
      <c r="E60" s="3">
        <f>E62</f>
        <v>0</v>
      </c>
      <c r="F60" s="3">
        <v>0</v>
      </c>
      <c r="G60" s="288">
        <v>0</v>
      </c>
    </row>
    <row r="61" spans="2:7" s="20" customFormat="1" ht="14.25" x14ac:dyDescent="0.25">
      <c r="B61" s="18"/>
      <c r="C61" s="18"/>
      <c r="D61" s="6"/>
      <c r="E61" s="6"/>
      <c r="F61" s="6"/>
      <c r="G61" s="290"/>
    </row>
    <row r="62" spans="2:7" s="20" customFormat="1" ht="14.25" x14ac:dyDescent="0.25">
      <c r="B62" s="21">
        <v>813</v>
      </c>
      <c r="C62" s="18" t="s">
        <v>44</v>
      </c>
      <c r="D62" s="6">
        <v>0</v>
      </c>
      <c r="E62" s="6">
        <v>0</v>
      </c>
      <c r="F62" s="6">
        <v>0</v>
      </c>
      <c r="G62" s="290">
        <v>0</v>
      </c>
    </row>
    <row r="63" spans="2:7" s="20" customFormat="1" ht="14.25" x14ac:dyDescent="0.25">
      <c r="B63" s="18"/>
      <c r="C63" s="22" t="s">
        <v>167</v>
      </c>
      <c r="D63" s="31">
        <v>0</v>
      </c>
      <c r="E63" s="31">
        <v>0</v>
      </c>
      <c r="F63" s="31">
        <v>0</v>
      </c>
      <c r="G63" s="290">
        <v>0</v>
      </c>
    </row>
    <row r="64" spans="2:7" s="20" customFormat="1" ht="14.25" x14ac:dyDescent="0.25">
      <c r="B64" s="18"/>
      <c r="C64" s="18"/>
      <c r="D64" s="6"/>
      <c r="E64" s="6"/>
      <c r="F64" s="6"/>
      <c r="G64" s="290"/>
    </row>
    <row r="65" spans="2:7" s="20" customFormat="1" ht="14.25" x14ac:dyDescent="0.25">
      <c r="B65" s="401" t="s">
        <v>370</v>
      </c>
      <c r="C65" s="401"/>
      <c r="D65" s="24">
        <v>1166250</v>
      </c>
      <c r="E65" s="24">
        <v>0</v>
      </c>
      <c r="F65" s="24">
        <f>E65</f>
        <v>0</v>
      </c>
      <c r="G65" s="291">
        <v>0</v>
      </c>
    </row>
    <row r="66" spans="2:7" s="9" customFormat="1" ht="14.25" x14ac:dyDescent="0.25">
      <c r="C66" s="8"/>
      <c r="D66" s="6"/>
      <c r="E66" s="6"/>
      <c r="F66" s="6"/>
      <c r="G66" s="287"/>
    </row>
    <row r="67" spans="2:7" s="28" customFormat="1" ht="15.75" x14ac:dyDescent="0.25">
      <c r="B67" s="402" t="s">
        <v>45</v>
      </c>
      <c r="C67" s="402"/>
      <c r="D67" s="26">
        <f>D65+D60+D49+D17+D6</f>
        <v>11157195</v>
      </c>
      <c r="E67" s="26">
        <f>E65+E60+E49+E17+E6</f>
        <v>9869326.4000000004</v>
      </c>
      <c r="F67" s="26">
        <f>E67-D67</f>
        <v>-1287868.5999999996</v>
      </c>
      <c r="G67" s="292">
        <f>E67/D67*100</f>
        <v>88.457057531037151</v>
      </c>
    </row>
    <row r="68" spans="2:7" s="9" customFormat="1" x14ac:dyDescent="0.25">
      <c r="C68" s="8"/>
      <c r="D68" s="7"/>
      <c r="E68" s="7"/>
      <c r="F68" s="7"/>
      <c r="G68" s="287"/>
    </row>
    <row r="69" spans="2:7" s="9" customFormat="1" x14ac:dyDescent="0.25">
      <c r="C69" s="8"/>
      <c r="D69" s="7"/>
      <c r="E69" s="7"/>
      <c r="F69" s="7"/>
      <c r="G69" s="287"/>
    </row>
    <row r="70" spans="2:7" s="9" customFormat="1" x14ac:dyDescent="0.25">
      <c r="C70" s="8"/>
      <c r="D70" s="7"/>
      <c r="E70" s="7"/>
      <c r="F70" s="7"/>
      <c r="G70" s="287"/>
    </row>
    <row r="71" spans="2:7" s="9" customFormat="1" x14ac:dyDescent="0.25">
      <c r="C71" s="8"/>
      <c r="D71" s="7"/>
      <c r="E71" s="7"/>
      <c r="F71" s="7"/>
      <c r="G71" s="287"/>
    </row>
    <row r="72" spans="2:7" s="9" customFormat="1" x14ac:dyDescent="0.25">
      <c r="C72" s="8"/>
      <c r="D72" s="7"/>
      <c r="E72" s="7"/>
      <c r="F72" s="7"/>
      <c r="G72" s="287"/>
    </row>
    <row r="73" spans="2:7" s="9" customFormat="1" x14ac:dyDescent="0.25">
      <c r="C73" s="8"/>
      <c r="D73" s="7"/>
      <c r="E73" s="7"/>
      <c r="F73" s="7"/>
      <c r="G73" s="287"/>
    </row>
    <row r="74" spans="2:7" s="9" customFormat="1" x14ac:dyDescent="0.25">
      <c r="C74" s="8"/>
      <c r="D74" s="7"/>
      <c r="E74" s="7"/>
      <c r="F74" s="7"/>
      <c r="G74" s="287"/>
    </row>
    <row r="75" spans="2:7" s="9" customFormat="1" x14ac:dyDescent="0.25">
      <c r="C75" s="8"/>
      <c r="D75" s="7"/>
      <c r="E75" s="7"/>
      <c r="F75" s="7"/>
      <c r="G75" s="287"/>
    </row>
    <row r="76" spans="2:7" s="9" customFormat="1" x14ac:dyDescent="0.25">
      <c r="C76" s="8"/>
      <c r="D76" s="7"/>
      <c r="E76" s="7"/>
      <c r="F76" s="7"/>
      <c r="G76" s="287"/>
    </row>
    <row r="77" spans="2:7" s="9" customFormat="1" x14ac:dyDescent="0.25">
      <c r="C77" s="8"/>
      <c r="D77" s="7"/>
      <c r="E77" s="7"/>
      <c r="F77" s="7"/>
      <c r="G77" s="287"/>
    </row>
    <row r="78" spans="2:7" s="9" customFormat="1" x14ac:dyDescent="0.25">
      <c r="C78" s="8"/>
      <c r="D78" s="7"/>
      <c r="E78" s="7"/>
      <c r="F78" s="7"/>
      <c r="G78" s="287"/>
    </row>
    <row r="79" spans="2:7" s="9" customFormat="1" x14ac:dyDescent="0.25">
      <c r="C79" s="8"/>
      <c r="D79" s="7"/>
      <c r="E79" s="7"/>
      <c r="F79" s="7"/>
      <c r="G79" s="287"/>
    </row>
  </sheetData>
  <mergeCells count="9">
    <mergeCell ref="B2:G2"/>
    <mergeCell ref="B60:C60"/>
    <mergeCell ref="B65:C65"/>
    <mergeCell ref="B67:C67"/>
    <mergeCell ref="B6:C6"/>
    <mergeCell ref="B17:C17"/>
    <mergeCell ref="B49:C49"/>
    <mergeCell ref="B51:C51"/>
    <mergeCell ref="B55:C55"/>
  </mergeCells>
  <pageMargins left="0.25" right="0.25" top="0.75" bottom="0.75" header="0.3" footer="0.3"/>
  <pageSetup paperSize="9" scale="90" orientation="landscape" r:id="rId1"/>
  <rowBreaks count="1" manualBreakCount="1">
    <brk id="3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2"/>
  <sheetViews>
    <sheetView topLeftCell="A22" workbookViewId="0">
      <selection activeCell="E8" sqref="E8"/>
    </sheetView>
  </sheetViews>
  <sheetFormatPr defaultColWidth="9.140625" defaultRowHeight="12.75" x14ac:dyDescent="0.25"/>
  <cols>
    <col min="1" max="1" width="9.140625" style="1"/>
    <col min="2" max="2" width="15" style="1" customWidth="1"/>
    <col min="3" max="3" width="52.5703125" style="4" customWidth="1"/>
    <col min="4" max="6" width="16.85546875" style="5" customWidth="1"/>
    <col min="7" max="7" width="18.28515625" style="5" customWidth="1"/>
    <col min="8" max="8" width="9.140625" style="1"/>
    <col min="9" max="9" width="11.42578125" style="1" bestFit="1" customWidth="1"/>
    <col min="10" max="11" width="10.28515625" style="1" bestFit="1" customWidth="1"/>
    <col min="12" max="16384" width="9.140625" style="1"/>
  </cols>
  <sheetData>
    <row r="1" spans="2:10" ht="13.5" thickBot="1" x14ac:dyDescent="0.3"/>
    <row r="2" spans="2:10" ht="43.5" customHeight="1" thickBot="1" x14ac:dyDescent="0.3">
      <c r="B2" s="404" t="s">
        <v>392</v>
      </c>
      <c r="C2" s="405"/>
      <c r="D2" s="405"/>
      <c r="E2" s="405"/>
      <c r="F2" s="405"/>
      <c r="G2" s="406"/>
    </row>
    <row r="4" spans="2:10" ht="25.5" x14ac:dyDescent="0.25">
      <c r="B4" s="154" t="s">
        <v>0</v>
      </c>
      <c r="C4" s="154" t="s">
        <v>1</v>
      </c>
      <c r="D4" s="187" t="s">
        <v>387</v>
      </c>
      <c r="E4" s="187" t="s">
        <v>388</v>
      </c>
      <c r="F4" s="187" t="s">
        <v>389</v>
      </c>
      <c r="G4" s="155" t="s">
        <v>372</v>
      </c>
    </row>
    <row r="5" spans="2:10" x14ac:dyDescent="0.25">
      <c r="B5" s="1">
        <v>1</v>
      </c>
      <c r="C5" s="1">
        <v>2</v>
      </c>
      <c r="D5" s="2">
        <v>3</v>
      </c>
      <c r="E5" s="2">
        <v>4</v>
      </c>
      <c r="F5" s="2">
        <v>5</v>
      </c>
      <c r="G5" s="2">
        <v>6</v>
      </c>
    </row>
    <row r="6" spans="2:10" x14ac:dyDescent="0.25">
      <c r="C6" s="1"/>
      <c r="D6" s="2"/>
      <c r="E6" s="2"/>
      <c r="F6" s="2"/>
      <c r="G6" s="2"/>
    </row>
    <row r="7" spans="2:10" s="11" customFormat="1" ht="14.25" customHeight="1" x14ac:dyDescent="0.25">
      <c r="B7" s="188">
        <v>41</v>
      </c>
      <c r="C7" s="189" t="s">
        <v>226</v>
      </c>
      <c r="D7" s="3">
        <f>D9+D16+D29+D34+D40+D44+D48</f>
        <v>6593526</v>
      </c>
      <c r="E7" s="3">
        <f>E9+E16+E29+E34+E40+E44+E48</f>
        <v>6548754.6699999999</v>
      </c>
      <c r="F7" s="3">
        <f>E7-D7</f>
        <v>-44771.330000000075</v>
      </c>
      <c r="G7" s="10">
        <f>E7/D7*100</f>
        <v>99.320980458710565</v>
      </c>
    </row>
    <row r="8" spans="2:10" x14ac:dyDescent="0.25">
      <c r="G8" s="224"/>
    </row>
    <row r="9" spans="2:10" ht="14.25" x14ac:dyDescent="0.25">
      <c r="B9" s="164">
        <v>411</v>
      </c>
      <c r="C9" s="190" t="s">
        <v>244</v>
      </c>
      <c r="D9" s="191">
        <f>SUM(D11:D14)</f>
        <v>1532831</v>
      </c>
      <c r="E9" s="191">
        <f>E11+E12+E13+E14</f>
        <v>1532831</v>
      </c>
      <c r="F9" s="191">
        <f>E9-D9</f>
        <v>0</v>
      </c>
      <c r="G9" s="167">
        <f>E9/D9*100</f>
        <v>100</v>
      </c>
      <c r="I9" s="2"/>
    </row>
    <row r="10" spans="2:10" s="8" customFormat="1" x14ac:dyDescent="0.25">
      <c r="B10" s="1"/>
      <c r="D10" s="7"/>
      <c r="E10" s="7"/>
      <c r="F10" s="7"/>
      <c r="G10" s="224"/>
    </row>
    <row r="11" spans="2:10" s="8" customFormat="1" x14ac:dyDescent="0.25">
      <c r="B11" s="1">
        <v>411100</v>
      </c>
      <c r="C11" s="14" t="s">
        <v>245</v>
      </c>
      <c r="D11" s="5">
        <f>'ОРГАНИЗАЦИОНА 2019 6'!E307+'ОРГАНИЗАЦИОНА 2019 6'!E284+'ОРГАНИЗАЦИОНА 2019 6'!E264+'ОРГАНИЗАЦИОНА 2019 6'!E78</f>
        <v>1337617</v>
      </c>
      <c r="E11" s="5">
        <f>'ОРГАНИЗАЦИОНА 2019 6'!F78+'ОРГАНИЗАЦИОНА 2019 6'!F264+'ОРГАНИЗАЦИОНА 2019 6'!F284+'ОРГАНИЗАЦИОНА 2019 6'!F307</f>
        <v>1257600</v>
      </c>
      <c r="F11" s="5">
        <f>E11-D11</f>
        <v>-80017</v>
      </c>
      <c r="G11" s="224">
        <f>E11/D11*100</f>
        <v>94.017943850893047</v>
      </c>
    </row>
    <row r="12" spans="2:10" x14ac:dyDescent="0.25">
      <c r="B12" s="1">
        <v>411200</v>
      </c>
      <c r="C12" s="14" t="s">
        <v>246</v>
      </c>
      <c r="D12" s="5">
        <f>'ОРГАНИЗАЦИОНА 2019 6'!E79+'ОРГАНИЗАЦИОНА 2019 6'!E308+'ОРГАНИЗАЦИОНА 2019 6'!E285+'ОРГАНИЗАЦИОНА 2019 6'!E265</f>
        <v>166014</v>
      </c>
      <c r="E12" s="5">
        <f>'ОРГАНИЗАЦИОНА 2019 6'!F79+'ОРГАНИЗАЦИОНА 2019 6'!F308+'ОРГАНИЗАЦИОНА 2019 6'!F285+'ОРГАНИЗАЦИОНА 2019 6'!F265</f>
        <v>246031</v>
      </c>
      <c r="F12" s="5">
        <f t="shared" ref="F12:F14" si="0">E12-D12</f>
        <v>80017</v>
      </c>
      <c r="G12" s="224">
        <f t="shared" ref="G12:G14" si="1">E12/D12*100</f>
        <v>148.19894707675257</v>
      </c>
      <c r="I12" s="2"/>
    </row>
    <row r="13" spans="2:10" ht="25.5" x14ac:dyDescent="0.25">
      <c r="B13" s="1">
        <v>412300</v>
      </c>
      <c r="C13" s="4" t="s">
        <v>329</v>
      </c>
      <c r="D13" s="5">
        <f>'ОРГАНИЗАЦИОНА 2019 6'!E309+'ОРГАНИЗАЦИОНА 2019 6'!E286+'ОРГАНИЗАЦИОНА 2019 6'!E266+'ОРГАНИЗАЦИОНА 2019 6'!E80</f>
        <v>9000</v>
      </c>
      <c r="E13" s="5">
        <f>'ОРГАНИЗАЦИОНА 2019 6'!F309+'ОРГАНИЗАЦИОНА 2019 6'!F286+'ОРГАНИЗАЦИОНА 2019 6'!F266+'ОРГАНИЗАЦИОНА 2019 6'!F80</f>
        <v>9000</v>
      </c>
      <c r="F13" s="5">
        <f t="shared" si="0"/>
        <v>0</v>
      </c>
      <c r="G13" s="224">
        <f t="shared" si="1"/>
        <v>100</v>
      </c>
      <c r="J13" s="2"/>
    </row>
    <row r="14" spans="2:10" ht="27" customHeight="1" x14ac:dyDescent="0.25">
      <c r="B14" s="1">
        <v>412400</v>
      </c>
      <c r="C14" s="4" t="s">
        <v>393</v>
      </c>
      <c r="D14" s="5">
        <f>'ОРГАНИЗАЦИОНА 2019 6'!E81+'ОРГАНИЗАЦИОНА 2019 6'!E310+'ОРГАНИЗАЦИОНА 2019 6'!E287+'ОРГАНИЗАЦИОНА 2019 6'!E267</f>
        <v>20200</v>
      </c>
      <c r="E14" s="5">
        <v>20200</v>
      </c>
      <c r="F14" s="5">
        <f t="shared" si="0"/>
        <v>0</v>
      </c>
      <c r="G14" s="224">
        <f t="shared" si="1"/>
        <v>100</v>
      </c>
      <c r="J14" s="2"/>
    </row>
    <row r="15" spans="2:10" x14ac:dyDescent="0.25">
      <c r="C15" s="8"/>
      <c r="G15" s="224"/>
      <c r="J15" s="2"/>
    </row>
    <row r="16" spans="2:10" x14ac:dyDescent="0.25">
      <c r="B16" s="164">
        <v>412</v>
      </c>
      <c r="C16" s="165" t="s">
        <v>247</v>
      </c>
      <c r="D16" s="166">
        <f>D18+D19+D20+D21+D22+D23+D24+D25+D26</f>
        <v>1709552</v>
      </c>
      <c r="E16" s="166">
        <f>E18+E19+E20+E21+E22+E23+E24+E25+E26</f>
        <v>1808652</v>
      </c>
      <c r="F16" s="166">
        <f>E16-D16</f>
        <v>99100</v>
      </c>
      <c r="G16" s="167">
        <f>E16/D16*100</f>
        <v>105.79684034179715</v>
      </c>
      <c r="J16" s="2"/>
    </row>
    <row r="17" spans="2:11" x14ac:dyDescent="0.25">
      <c r="C17" s="8"/>
      <c r="G17" s="224"/>
      <c r="J17" s="2"/>
    </row>
    <row r="18" spans="2:11" x14ac:dyDescent="0.25">
      <c r="B18" s="1">
        <v>412100</v>
      </c>
      <c r="C18" s="14" t="s">
        <v>50</v>
      </c>
      <c r="D18" s="5">
        <f>'ОРГАНИЗАЦИОНА 2019 6'!E8+'ОРГАНИЗАЦИОНА 2019 6'!E83+'ОРГАНИЗАЦИОНА 2019 6'!E289+'ОРГАНИЗАЦИОНА 2019 6'!E312</f>
        <v>201400</v>
      </c>
      <c r="E18" s="5">
        <f>'ОРГАНИЗАЦИОНА 2019 6'!F312+'ОРГАНИЗАЦИОНА 2019 6'!F289+'ОРГАНИЗАЦИОНА 2019 6'!F83+'ОРГАНИЗАЦИОНА 2019 6'!F8</f>
        <v>200900</v>
      </c>
      <c r="F18" s="5">
        <f>E18-D18</f>
        <v>-500</v>
      </c>
      <c r="G18" s="224">
        <f>E18/D18*100</f>
        <v>99.751737835153918</v>
      </c>
      <c r="J18" s="2"/>
    </row>
    <row r="19" spans="2:11" ht="25.5" x14ac:dyDescent="0.25">
      <c r="B19" s="1">
        <v>412200</v>
      </c>
      <c r="C19" s="14" t="s">
        <v>248</v>
      </c>
      <c r="D19" s="5">
        <f>'ОРГАНИЗАЦИОНА 2019 6'!E313+'ОРГАНИЗАЦИОНА 2019 6'!E290+'ОРГАНИЗАЦИОНА 2019 6'!E269+'ОРГАНИЗАЦИОНА 2019 6'!E219+'ОРГАНИЗАЦИОНА 2019 6'!E35</f>
        <v>124100</v>
      </c>
      <c r="E19" s="5">
        <f>'ОРГАНИЗАЦИОНА 2019 6'!F35+'ОРГАНИЗАЦИОНА 2019 6'!F218+'ОРГАНИЗАЦИОНА 2019 6'!F269+'ОРГАНИЗАЦИОНА 2019 6'!F290+'ОРГАНИЗАЦИОНА 2019 6'!F313</f>
        <v>124100</v>
      </c>
      <c r="F19" s="5">
        <f t="shared" ref="F19:F26" si="2">E19-D19</f>
        <v>0</v>
      </c>
      <c r="G19" s="224">
        <f t="shared" ref="G19:G26" si="3">E19/D19*100</f>
        <v>100</v>
      </c>
      <c r="J19" s="2"/>
    </row>
    <row r="20" spans="2:11" x14ac:dyDescent="0.25">
      <c r="B20" s="1">
        <v>412300</v>
      </c>
      <c r="C20" s="14" t="s">
        <v>249</v>
      </c>
      <c r="D20" s="5">
        <f>'ОРГАНИЗАЦИОНА 2019 6'!E10+'ОРГАНИЗАЦИОНА 2019 6'!E42+'ОРГАНИЗАЦИОНА 2019 6'!E84+'ОРГАНИЗАЦИОНА 2019 6'!E86+'ОРГАНИЗАЦИОНА 2019 6'!E270+'ОРГАНИЗАЦИОНА 2019 6'!E291+'ОРГАНИЗАЦИОНА 2019 6'!E314</f>
        <v>39900</v>
      </c>
      <c r="E20" s="5">
        <f>'ОРГАНИЗАЦИОНА 2019 6'!F314+'ОРГАНИЗАЦИОНА 2019 6'!F291+'ОРГАНИЗАЦИОНА 2019 6'!F270+'ОРГАНИЗАЦИОНА 2019 6'!F86+'ОРГАНИЗАЦИОНА 2019 6'!F84+'ОРГАНИЗАЦИОНА 2019 6'!F42+'ОРГАНИЗАЦИОНА 2019 6'!F10</f>
        <v>42400</v>
      </c>
      <c r="F20" s="5">
        <f t="shared" si="2"/>
        <v>2500</v>
      </c>
      <c r="G20" s="224">
        <f t="shared" si="3"/>
        <v>106.265664160401</v>
      </c>
      <c r="J20" s="2"/>
    </row>
    <row r="21" spans="2:11" x14ac:dyDescent="0.25">
      <c r="B21" s="1">
        <v>412400</v>
      </c>
      <c r="C21" s="14" t="s">
        <v>250</v>
      </c>
      <c r="D21" s="5">
        <f>'ОРГАНИЗАЦИОНА 2019 6'!E315</f>
        <v>5000</v>
      </c>
      <c r="E21" s="5">
        <f>'ОРГАНИЗАЦИОНА 2019 6'!F315</f>
        <v>5000</v>
      </c>
      <c r="F21" s="5">
        <f t="shared" si="2"/>
        <v>0</v>
      </c>
      <c r="G21" s="224">
        <f t="shared" si="3"/>
        <v>100</v>
      </c>
      <c r="J21" s="2"/>
      <c r="K21" s="2"/>
    </row>
    <row r="22" spans="2:11" x14ac:dyDescent="0.25">
      <c r="B22" s="1">
        <v>412500</v>
      </c>
      <c r="C22" s="14" t="s">
        <v>251</v>
      </c>
      <c r="D22" s="5">
        <f>'ОРГАНИЗАЦИОНА 2019 6'!E316+'ОРГАНИЗАЦИОНА 2019 6'!E220+'ОРГАНИЗАЦИОНА 2019 6'!E45+600</f>
        <v>283900</v>
      </c>
      <c r="E22" s="5">
        <f>'ОРГАНИЗАЦИОНА 2019 6'!F316+'ОРГАНИЗАЦИОНА 2019 6'!F292+'ОРГАНИЗАЦИОНА 2019 6'!F271+'ОРГАНИЗАЦИОНА 2019 6'!F220+'ОРГАНИЗАЦИОНА 2019 6'!F45</f>
        <v>318400</v>
      </c>
      <c r="F22" s="5">
        <f t="shared" si="2"/>
        <v>34500</v>
      </c>
      <c r="G22" s="224">
        <f t="shared" si="3"/>
        <v>112.15216625572384</v>
      </c>
      <c r="J22" s="2"/>
    </row>
    <row r="23" spans="2:11" x14ac:dyDescent="0.25">
      <c r="B23" s="1">
        <v>412600</v>
      </c>
      <c r="C23" s="14" t="s">
        <v>53</v>
      </c>
      <c r="D23" s="5">
        <f>'ОРГАНИЗАЦИОНА 2019 6'!E12+'ОРГАНИЗАЦИОНА 2019 6'!E47+'ОРГАНИЗАЦИОНА 2019 6'!E272+'ОРГАНИЗАЦИОНА 2019 6'!E293+'ОРГАНИЗАЦИОНА 2019 6'!E317</f>
        <v>35200</v>
      </c>
      <c r="E23" s="5">
        <f>'ОРГАНИЗАЦИОНА 2019 6'!F12+'ОРГАНИЗАЦИОНА 2019 6'!F47+'ОРГАНИЗАЦИОНА 2019 6'!F272+'ОРГАНИЗАЦИОНА 2019 6'!F293+'ОРГАНИЗАЦИОНА 2019 6'!F317</f>
        <v>29200</v>
      </c>
      <c r="F23" s="5">
        <f t="shared" si="2"/>
        <v>-6000</v>
      </c>
      <c r="G23" s="224">
        <f t="shared" si="3"/>
        <v>82.954545454545453</v>
      </c>
      <c r="J23" s="2"/>
    </row>
    <row r="24" spans="2:11" x14ac:dyDescent="0.25">
      <c r="B24" s="1">
        <v>412700</v>
      </c>
      <c r="C24" s="14" t="s">
        <v>81</v>
      </c>
      <c r="D24" s="5">
        <f>'ОРГАНИЗАЦИОНА 2019 6'!E15+'ОРГАНИЗАЦИОНА 2019 6'!E49+'ОРГАНИЗАЦИОНА 2019 6'!E85+'ОРГАНИЗАЦИОНА 2019 6'!E87+'ОРГАНИЗАЦИОНА 2019 6'!E135+'ОРГАНИЗАЦИОНА 2019 6'!E204+'ОРГАНИЗАЦИОНА 2019 6'!E226+'ОРГАНИЗАЦИОНА 2019 6'!E273+'ОРГАНИЗАЦИОНА 2019 6'!E294+'ОРГАНИЗАЦИОНА 2019 6'!E318</f>
        <v>215656</v>
      </c>
      <c r="E24" s="5">
        <f>'ОРГАНИЗАЦИОНА 2019 6'!F15+'ОРГАНИЗАЦИОНА 2019 6'!F49+'ОРГАНИЗАЦИОНА 2019 6'!F85+'ОРГАНИЗАЦИОНА 2019 6'!F87+'ОРГАНИЗАЦИОНА 2019 6'!F135+'ОРГАНИЗАЦИОНА 2019 6'!F204+'ОРГАНИЗАЦИОНА 2019 6'!F226+'ОРГАНИЗАЦИОНА 2019 6'!F273+'ОРГАНИЗАЦИОНА 2019 6'!F294+'ОРГАНИЗАЦИОНА 2019 6'!F318</f>
        <v>264756</v>
      </c>
      <c r="F24" s="5">
        <f t="shared" si="2"/>
        <v>49100</v>
      </c>
      <c r="G24" s="224">
        <f t="shared" si="3"/>
        <v>122.76774121749452</v>
      </c>
      <c r="J24" s="2"/>
    </row>
    <row r="25" spans="2:11" x14ac:dyDescent="0.25">
      <c r="B25" s="1">
        <v>412800</v>
      </c>
      <c r="C25" s="14" t="s">
        <v>252</v>
      </c>
      <c r="D25" s="5">
        <f>'ОРГАНИЗАЦИОНА 2019 6'!E319+'ОРГАНИЗАЦИОНА 2019 6'!E229</f>
        <v>284700</v>
      </c>
      <c r="E25" s="5">
        <f>'ОРГАНИЗАЦИОНА 2019 6'!F229+'ОРГАНИЗАЦИОНА 2019 6'!F319</f>
        <v>333700</v>
      </c>
      <c r="F25" s="5">
        <f t="shared" si="2"/>
        <v>49000</v>
      </c>
      <c r="G25" s="224">
        <f t="shared" si="3"/>
        <v>117.21109940288021</v>
      </c>
    </row>
    <row r="26" spans="2:11" x14ac:dyDescent="0.25">
      <c r="B26" s="1">
        <v>412900</v>
      </c>
      <c r="C26" s="14" t="s">
        <v>59</v>
      </c>
      <c r="D26" s="5">
        <v>519696</v>
      </c>
      <c r="E26" s="5">
        <f>'ОРГАНИЗАЦИОНА 2019 6'!F320+'ОРГАНИЗАЦИОНА 2019 6'!F295+'ОРГАНИЗАЦИОНА 2019 6'!F274+'ОРГАНИЗАЦИОНА 2019 6'!F113+'ОРГАНИЗАЦИОНА 2019 6'!F88+'ОРГАНИЗАЦИОНА 2019 6'!F89+'ОРГАНИЗАЦИОНА 2019 6'!F90+'ОРГАНИЗАЦИОНА 2019 6'!F91+'ОРГАНИЗАЦИОНА 2019 6'!F64+'ОРГАНИЗАЦИОНА 2019 6'!F18</f>
        <v>490196</v>
      </c>
      <c r="F26" s="5">
        <f t="shared" si="2"/>
        <v>-29500</v>
      </c>
      <c r="G26" s="224">
        <f t="shared" si="3"/>
        <v>94.323604568824848</v>
      </c>
    </row>
    <row r="27" spans="2:11" x14ac:dyDescent="0.25">
      <c r="G27" s="224"/>
    </row>
    <row r="28" spans="2:11" x14ac:dyDescent="0.25">
      <c r="G28" s="224"/>
    </row>
    <row r="29" spans="2:11" s="9" customFormat="1" ht="25.5" x14ac:dyDescent="0.25">
      <c r="B29" s="164">
        <v>413</v>
      </c>
      <c r="C29" s="190" t="s">
        <v>253</v>
      </c>
      <c r="D29" s="166">
        <f>D31</f>
        <v>94143</v>
      </c>
      <c r="E29" s="166">
        <f>E31+E32</f>
        <v>88271.670000000013</v>
      </c>
      <c r="F29" s="166">
        <f>E29-D29</f>
        <v>-5871.3299999999872</v>
      </c>
      <c r="G29" s="167">
        <f>E29/D29*100</f>
        <v>93.763391861317373</v>
      </c>
    </row>
    <row r="30" spans="2:11" s="9" customFormat="1" x14ac:dyDescent="0.25">
      <c r="C30" s="8"/>
      <c r="D30" s="5"/>
      <c r="E30" s="5"/>
      <c r="F30" s="5"/>
      <c r="G30" s="224"/>
    </row>
    <row r="31" spans="2:11" s="13" customFormat="1" ht="25.5" x14ac:dyDescent="0.25">
      <c r="B31" s="13">
        <v>413300</v>
      </c>
      <c r="C31" s="14" t="s">
        <v>254</v>
      </c>
      <c r="D31" s="5">
        <f>'ОРГАНИЗАЦИОНА 2019 6'!E92</f>
        <v>94143</v>
      </c>
      <c r="E31" s="5">
        <f>'ОРГАНИЗАЦИОНА 2019 6'!F93</f>
        <v>88271.670000000013</v>
      </c>
      <c r="F31" s="5">
        <f>E31-D31</f>
        <v>-5871.3299999999872</v>
      </c>
      <c r="G31" s="224">
        <f>E31/D31*100</f>
        <v>93.763391861317373</v>
      </c>
    </row>
    <row r="32" spans="2:11" s="13" customFormat="1" x14ac:dyDescent="0.25">
      <c r="B32" s="13">
        <v>413900</v>
      </c>
      <c r="C32" s="14" t="s">
        <v>255</v>
      </c>
      <c r="D32" s="5">
        <v>0</v>
      </c>
      <c r="E32" s="5">
        <v>0</v>
      </c>
      <c r="F32" s="5">
        <v>0</v>
      </c>
      <c r="G32" s="224">
        <v>0</v>
      </c>
    </row>
    <row r="33" spans="2:7" s="11" customFormat="1" ht="14.25" x14ac:dyDescent="0.25">
      <c r="C33" s="12"/>
      <c r="D33" s="5"/>
      <c r="E33" s="5"/>
      <c r="F33" s="5"/>
      <c r="G33" s="224"/>
    </row>
    <row r="34" spans="2:7" s="13" customFormat="1" x14ac:dyDescent="0.25">
      <c r="B34" s="164">
        <v>414</v>
      </c>
      <c r="C34" s="165" t="s">
        <v>256</v>
      </c>
      <c r="D34" s="166">
        <f>D36+D37+D38</f>
        <v>315000</v>
      </c>
      <c r="E34" s="166">
        <f>E36+E37+E38</f>
        <v>225000</v>
      </c>
      <c r="F34" s="166">
        <f>E34-D34</f>
        <v>-90000</v>
      </c>
      <c r="G34" s="167">
        <f>E34/D34*100</f>
        <v>71.428571428571431</v>
      </c>
    </row>
    <row r="35" spans="2:7" s="13" customFormat="1" x14ac:dyDescent="0.25">
      <c r="C35" s="14"/>
      <c r="D35" s="5"/>
      <c r="E35" s="5"/>
      <c r="F35" s="5"/>
      <c r="G35" s="224"/>
    </row>
    <row r="36" spans="2:7" s="13" customFormat="1" x14ac:dyDescent="0.25">
      <c r="B36" s="13">
        <v>414100</v>
      </c>
      <c r="C36" s="14" t="s">
        <v>257</v>
      </c>
      <c r="D36" s="5">
        <f>'ОРГАНИЗАЦИОНА 2019 6'!E138</f>
        <v>200000</v>
      </c>
      <c r="E36" s="5">
        <f>'ОРГАНИЗАЦИОНА 2019 6'!F138</f>
        <v>150000</v>
      </c>
      <c r="F36" s="5">
        <f>E36-D36</f>
        <v>-50000</v>
      </c>
      <c r="G36" s="224">
        <f>E36/D36*100</f>
        <v>75</v>
      </c>
    </row>
    <row r="37" spans="2:7" s="13" customFormat="1" x14ac:dyDescent="0.25">
      <c r="B37" s="13">
        <v>414100</v>
      </c>
      <c r="C37" s="14" t="s">
        <v>258</v>
      </c>
      <c r="D37" s="5">
        <f>'ОРГАНИЗАЦИОНА 2019 6'!E139</f>
        <v>110000</v>
      </c>
      <c r="E37" s="5">
        <f>'ОРГАНИЗАЦИОНА 2019 6'!F139</f>
        <v>70000</v>
      </c>
      <c r="F37" s="5">
        <f t="shared" ref="F37:F38" si="4">E37-D37</f>
        <v>-40000</v>
      </c>
      <c r="G37" s="224">
        <f t="shared" ref="G37:G38" si="5">E37/D37*100</f>
        <v>63.636363636363633</v>
      </c>
    </row>
    <row r="38" spans="2:7" s="13" customFormat="1" ht="28.5" x14ac:dyDescent="0.2">
      <c r="B38" s="13">
        <v>414100</v>
      </c>
      <c r="C38" s="336" t="s">
        <v>170</v>
      </c>
      <c r="D38" s="5">
        <f>'ОРГАНИЗАЦИОНА 2019 6'!E140</f>
        <v>5000</v>
      </c>
      <c r="E38" s="5">
        <f>'ОРГАНИЗАЦИОНА 2019 6'!F140</f>
        <v>5000</v>
      </c>
      <c r="F38" s="5">
        <f t="shared" si="4"/>
        <v>0</v>
      </c>
      <c r="G38" s="224">
        <f t="shared" si="5"/>
        <v>100</v>
      </c>
    </row>
    <row r="39" spans="2:7" s="9" customFormat="1" x14ac:dyDescent="0.25">
      <c r="C39" s="8"/>
      <c r="D39" s="5"/>
      <c r="E39" s="5"/>
      <c r="F39" s="5"/>
      <c r="G39" s="224"/>
    </row>
    <row r="40" spans="2:7" s="9" customFormat="1" x14ac:dyDescent="0.25">
      <c r="B40" s="164">
        <v>415</v>
      </c>
      <c r="C40" s="165" t="s">
        <v>259</v>
      </c>
      <c r="D40" s="166">
        <f>D42</f>
        <v>1874000</v>
      </c>
      <c r="E40" s="166">
        <f>E42</f>
        <v>1769000</v>
      </c>
      <c r="F40" s="166">
        <f>E40-D40</f>
        <v>-105000</v>
      </c>
      <c r="G40" s="167">
        <f>E40/D40*100</f>
        <v>94.397011739594447</v>
      </c>
    </row>
    <row r="41" spans="2:7" s="9" customFormat="1" x14ac:dyDescent="0.25">
      <c r="C41" s="8"/>
      <c r="D41" s="5"/>
      <c r="E41" s="5"/>
      <c r="F41" s="5"/>
      <c r="G41" s="224"/>
    </row>
    <row r="42" spans="2:7" s="13" customFormat="1" x14ac:dyDescent="0.25">
      <c r="B42" s="13">
        <v>415200</v>
      </c>
      <c r="C42" s="14" t="s">
        <v>260</v>
      </c>
      <c r="D42" s="222">
        <f>'ОРГАНИЗАЦИОНА 2019 6'!E143+'ОРГАНИЗАЦИОНА 2019 6'!E119+'ОРГАНИЗАЦИОНА 2019 6'!E240+'ОРГАНИЗАЦИОНА 2019 6'!E296+3000</f>
        <v>1874000</v>
      </c>
      <c r="E42" s="222">
        <f>'ОРГАНИЗАЦИОНА 2019 6'!F119+'ОРГАНИЗАЦИОНА 2019 6'!F143+'ОРГАНИЗАЦИОНА 2019 6'!F240+'ОРГАНИЗАЦИОНА 2019 6'!F296</f>
        <v>1769000</v>
      </c>
      <c r="F42" s="222">
        <f>E42-D42</f>
        <v>-105000</v>
      </c>
      <c r="G42" s="224">
        <f>E42/D42*100</f>
        <v>94.397011739594447</v>
      </c>
    </row>
    <row r="43" spans="2:7" s="9" customFormat="1" x14ac:dyDescent="0.25">
      <c r="C43" s="8"/>
      <c r="D43" s="5"/>
      <c r="E43" s="5"/>
      <c r="F43" s="5"/>
      <c r="G43" s="224"/>
    </row>
    <row r="44" spans="2:7" s="13" customFormat="1" x14ac:dyDescent="0.25">
      <c r="B44" s="164">
        <v>416</v>
      </c>
      <c r="C44" s="165" t="s">
        <v>261</v>
      </c>
      <c r="D44" s="166">
        <f>D46</f>
        <v>1066000</v>
      </c>
      <c r="E44" s="166">
        <f>E46</f>
        <v>1123000</v>
      </c>
      <c r="F44" s="166">
        <f>E44-D44</f>
        <v>57000</v>
      </c>
      <c r="G44" s="167">
        <f>E44/D44*100</f>
        <v>105.34709193245779</v>
      </c>
    </row>
    <row r="45" spans="2:7" s="9" customFormat="1" x14ac:dyDescent="0.25">
      <c r="C45" s="8"/>
      <c r="D45" s="5"/>
      <c r="E45" s="5"/>
      <c r="F45" s="5"/>
      <c r="G45" s="224"/>
    </row>
    <row r="46" spans="2:7" ht="25.5" x14ac:dyDescent="0.25">
      <c r="B46" s="1">
        <v>416100</v>
      </c>
      <c r="C46" s="14" t="s">
        <v>262</v>
      </c>
      <c r="D46" s="222">
        <f>'ОРГАНИЗАЦИОНА 2019 6'!E275+'ОРГАНИЗАЦИОНА 2019 6'!E141+'ОРГАНИЗАЦИОНА 2019 6'!E121</f>
        <v>1066000</v>
      </c>
      <c r="E46" s="222">
        <f>'ОРГАНИЗАЦИОНА 2019 6'!F275+'ОРГАНИЗАЦИОНА 2019 6'!F141+'ОРГАНИЗАЦИОНА 2019 6'!F121</f>
        <v>1123000</v>
      </c>
      <c r="F46" s="222">
        <f>E46-D46</f>
        <v>57000</v>
      </c>
      <c r="G46" s="224">
        <f>E46/D46*100</f>
        <v>105.34709193245779</v>
      </c>
    </row>
    <row r="47" spans="2:7" x14ac:dyDescent="0.25">
      <c r="C47" s="14"/>
      <c r="D47" s="192"/>
      <c r="E47" s="192"/>
      <c r="F47" s="192"/>
      <c r="G47" s="224"/>
    </row>
    <row r="48" spans="2:7" x14ac:dyDescent="0.25">
      <c r="B48" s="164">
        <v>419</v>
      </c>
      <c r="C48" s="193" t="s">
        <v>263</v>
      </c>
      <c r="D48" s="223">
        <f>'ОРГАНИЗАЦИОНА 2019 6'!E66</f>
        <v>2000</v>
      </c>
      <c r="E48" s="223">
        <f>'ОРГАНИЗАЦИОНА 2019 6'!F66</f>
        <v>2000</v>
      </c>
      <c r="F48" s="223">
        <f>E48-D48</f>
        <v>0</v>
      </c>
      <c r="G48" s="167">
        <f>E48/D48*100</f>
        <v>100</v>
      </c>
    </row>
    <row r="49" spans="2:7" x14ac:dyDescent="0.25">
      <c r="C49" s="14"/>
      <c r="G49" s="224"/>
    </row>
    <row r="50" spans="2:7" ht="15" x14ac:dyDescent="0.25">
      <c r="B50" s="164">
        <v>480</v>
      </c>
      <c r="C50" s="227" t="s">
        <v>305</v>
      </c>
      <c r="D50" s="166">
        <f>'ОРГАНИЗАЦИОНА 2019 6'!E94</f>
        <v>45000</v>
      </c>
      <c r="E50" s="166">
        <f>'ОРГАНИЗАЦИОНА 2019 6'!F94</f>
        <v>45000</v>
      </c>
      <c r="F50" s="166">
        <f>E50-D50</f>
        <v>0</v>
      </c>
      <c r="G50" s="167">
        <f>E50-D50</f>
        <v>0</v>
      </c>
    </row>
    <row r="51" spans="2:7" x14ac:dyDescent="0.25">
      <c r="C51" s="14"/>
      <c r="G51" s="224"/>
    </row>
    <row r="52" spans="2:7" x14ac:dyDescent="0.25">
      <c r="C52" s="14"/>
      <c r="G52" s="224"/>
    </row>
    <row r="53" spans="2:7" ht="14.25" x14ac:dyDescent="0.25">
      <c r="B53" s="194" t="s">
        <v>264</v>
      </c>
      <c r="C53" s="195" t="s">
        <v>134</v>
      </c>
      <c r="D53" s="196">
        <v>46900</v>
      </c>
      <c r="E53" s="196">
        <f>'ОРГАНИЗАЦИОНА 2019 6'!F128</f>
        <v>50000</v>
      </c>
      <c r="F53" s="196">
        <f>E53-D53</f>
        <v>3100</v>
      </c>
      <c r="G53" s="197">
        <f>E53/D53*100</f>
        <v>106.60980810234541</v>
      </c>
    </row>
    <row r="54" spans="2:7" ht="22.5" customHeight="1" x14ac:dyDescent="0.25">
      <c r="C54" s="14"/>
      <c r="G54" s="224"/>
    </row>
    <row r="55" spans="2:7" s="9" customFormat="1" ht="14.25" customHeight="1" x14ac:dyDescent="0.25">
      <c r="B55" s="188">
        <v>51</v>
      </c>
      <c r="C55" s="189" t="s">
        <v>265</v>
      </c>
      <c r="D55" s="160">
        <f>D57+D66+D70</f>
        <v>4415690</v>
      </c>
      <c r="E55" s="160">
        <f>E57+E66+E70</f>
        <v>2888352</v>
      </c>
      <c r="F55" s="160">
        <f>E55-D55</f>
        <v>-1527338</v>
      </c>
      <c r="G55" s="10">
        <f>E55/D55*100</f>
        <v>65.411113551902417</v>
      </c>
    </row>
    <row r="56" spans="2:7" s="9" customFormat="1" ht="14.25" customHeight="1" x14ac:dyDescent="0.25">
      <c r="C56" s="8"/>
      <c r="D56" s="5"/>
      <c r="E56" s="5"/>
      <c r="F56" s="5"/>
      <c r="G56" s="224"/>
    </row>
    <row r="57" spans="2:7" s="9" customFormat="1" ht="14.25" customHeight="1" x14ac:dyDescent="0.25">
      <c r="B57" s="198">
        <v>511</v>
      </c>
      <c r="C57" s="199" t="s">
        <v>266</v>
      </c>
      <c r="D57" s="166">
        <f>D59+D60+D61+D62+D63+D64</f>
        <v>4091090</v>
      </c>
      <c r="E57" s="166">
        <f>E59+E60+E61+E62+E63+E64</f>
        <v>2703752</v>
      </c>
      <c r="F57" s="166">
        <f>E57-D57</f>
        <v>-1387338</v>
      </c>
      <c r="G57" s="167">
        <f>E57/D57*100</f>
        <v>66.08879296226678</v>
      </c>
    </row>
    <row r="58" spans="2:7" s="9" customFormat="1" ht="14.25" customHeight="1" x14ac:dyDescent="0.25">
      <c r="C58" s="8"/>
      <c r="D58" s="5"/>
      <c r="E58" s="5"/>
      <c r="F58" s="5"/>
      <c r="G58" s="224"/>
    </row>
    <row r="59" spans="2:7" s="13" customFormat="1" ht="14.25" customHeight="1" x14ac:dyDescent="0.25">
      <c r="B59" s="13">
        <v>511100</v>
      </c>
      <c r="C59" s="14" t="s">
        <v>267</v>
      </c>
      <c r="D59" s="222">
        <v>3988390</v>
      </c>
      <c r="E59" s="222">
        <f>'ОРГАНИЗАЦИОНА 2019 6'!F301+'ОРГАНИЗАЦИОНА 2019 6'!F258+'ОРГАНИЗАЦИОНА 2019 6'!F257+'ОРГАНИЗАЦИОНА 2019 6'!F256+'ОРГАНИЗАЦИОНА 2019 6'!F255+'ОРГАНИЗАЦИОНА 2019 6'!F254+'ОРГАНИЗАЦИОНА 2019 6'!F251+'ОРГАНИЗАЦИОНА 2019 6'!F250+'ОРГАНИЗАЦИОНА 2019 6'!F248+'ОРГАНИЗАЦИОНА 2019 6'!F247+'ОРГАНИЗАЦИОНА 2019 6'!F245+'ОРГАНИЗАЦИОНА 2019 6'!F244</f>
        <v>2517052</v>
      </c>
      <c r="F59" s="222">
        <f>E59-D59</f>
        <v>-1471338</v>
      </c>
      <c r="G59" s="224">
        <f>E59/D59*100</f>
        <v>63.109475251918688</v>
      </c>
    </row>
    <row r="60" spans="2:7" s="13" customFormat="1" ht="25.5" customHeight="1" x14ac:dyDescent="0.25">
      <c r="B60" s="13">
        <v>511200</v>
      </c>
      <c r="C60" s="14" t="s">
        <v>268</v>
      </c>
      <c r="D60" s="222">
        <f>'ОРГАНИЗАЦИОНА 2019 6'!E249</f>
        <v>30000</v>
      </c>
      <c r="E60" s="222">
        <f>'ОРГАНИЗАЦИОНА 2019 6'!F252+'ОРГАНИЗАЦИОНА 2019 6'!F249</f>
        <v>65000</v>
      </c>
      <c r="F60" s="222">
        <f t="shared" ref="F60:F64" si="6">E60-D60</f>
        <v>35000</v>
      </c>
      <c r="G60" s="224">
        <f t="shared" ref="G60:G61" si="7">E60/D60*100</f>
        <v>216.66666666666666</v>
      </c>
    </row>
    <row r="61" spans="2:7" s="13" customFormat="1" ht="14.25" customHeight="1" x14ac:dyDescent="0.25">
      <c r="B61" s="13">
        <v>511300</v>
      </c>
      <c r="C61" s="14" t="s">
        <v>107</v>
      </c>
      <c r="D61" s="222">
        <f>'ОРГАНИЗАЦИОНА 2019 6'!E322+'ОРГАНИЗАЦИОНА 2019 6'!E300+'ОРГАНИЗАЦИОНА 2019 6'!E100+'ОРГАНИЗАЦИОНА 2019 6'!E99+'ОРГАНИЗАЦИОНА 2019 6'!E98+'ОРГАНИЗАЦИОНА 2019 6'!E68</f>
        <v>72700</v>
      </c>
      <c r="E61" s="222">
        <f>'ОРГАНИЗАЦИОНА 2019 6'!F322+'ОРГАНИЗАЦИОНА 2019 6'!F300+'ОРГАНИЗАЦИОНА 2019 6'!F278+'ОРГАНИЗАЦИОНА 2019 6'!F101+'ОРГАНИЗАЦИОНА 2019 6'!F100+'ОРГАНИЗАЦИОНА 2019 6'!F99+'ОРГАНИЗАЦИОНА 2019 6'!F98+'ОРГАНИЗАЦИОНА 2019 6'!F69</f>
        <v>94700</v>
      </c>
      <c r="F61" s="222">
        <f t="shared" si="6"/>
        <v>22000</v>
      </c>
      <c r="G61" s="224">
        <f t="shared" si="7"/>
        <v>130.26134800550207</v>
      </c>
    </row>
    <row r="62" spans="2:7" s="13" customFormat="1" ht="14.25" customHeight="1" x14ac:dyDescent="0.25">
      <c r="B62" s="13">
        <v>511400</v>
      </c>
      <c r="C62" s="14" t="s">
        <v>269</v>
      </c>
      <c r="D62" s="222">
        <v>0</v>
      </c>
      <c r="E62" s="222">
        <v>0</v>
      </c>
      <c r="F62" s="222">
        <f t="shared" si="6"/>
        <v>0</v>
      </c>
      <c r="G62" s="224">
        <v>0</v>
      </c>
    </row>
    <row r="63" spans="2:7" s="13" customFormat="1" ht="14.25" customHeight="1" x14ac:dyDescent="0.25">
      <c r="B63" s="13">
        <v>511500</v>
      </c>
      <c r="C63" s="14" t="s">
        <v>270</v>
      </c>
      <c r="D63" s="222">
        <v>0</v>
      </c>
      <c r="E63" s="222">
        <v>0</v>
      </c>
      <c r="F63" s="222">
        <f t="shared" si="6"/>
        <v>0</v>
      </c>
      <c r="G63" s="224">
        <v>0</v>
      </c>
    </row>
    <row r="64" spans="2:7" s="13" customFormat="1" ht="14.25" customHeight="1" x14ac:dyDescent="0.25">
      <c r="B64" s="13">
        <v>511700</v>
      </c>
      <c r="C64" s="14" t="s">
        <v>271</v>
      </c>
      <c r="D64" s="222">
        <v>0</v>
      </c>
      <c r="E64" s="222">
        <f>'ОРГАНИЗАЦИОНА 2019 6'!F211</f>
        <v>27000</v>
      </c>
      <c r="F64" s="222">
        <f t="shared" si="6"/>
        <v>27000</v>
      </c>
      <c r="G64" s="224">
        <v>0</v>
      </c>
    </row>
    <row r="65" spans="2:7" s="9" customFormat="1" ht="14.25" customHeight="1" x14ac:dyDescent="0.25">
      <c r="C65" s="8"/>
      <c r="D65" s="5"/>
      <c r="E65" s="5"/>
      <c r="F65" s="5"/>
      <c r="G65" s="224"/>
    </row>
    <row r="66" spans="2:7" ht="14.25" customHeight="1" x14ac:dyDescent="0.25">
      <c r="B66" s="164">
        <v>513</v>
      </c>
      <c r="C66" s="165" t="s">
        <v>272</v>
      </c>
      <c r="D66" s="166">
        <f>D68</f>
        <v>298000</v>
      </c>
      <c r="E66" s="166">
        <f>E68</f>
        <v>140000</v>
      </c>
      <c r="F66" s="166">
        <f>E66-D66</f>
        <v>-158000</v>
      </c>
      <c r="G66" s="167">
        <f>E66/D66*100</f>
        <v>46.979865771812079</v>
      </c>
    </row>
    <row r="67" spans="2:7" s="9" customFormat="1" ht="14.25" customHeight="1" x14ac:dyDescent="0.25">
      <c r="C67" s="8"/>
      <c r="D67" s="5"/>
      <c r="E67" s="5"/>
      <c r="F67" s="5"/>
      <c r="G67" s="224"/>
    </row>
    <row r="68" spans="2:7" s="13" customFormat="1" ht="14.25" customHeight="1" x14ac:dyDescent="0.25">
      <c r="B68" s="13">
        <v>513100</v>
      </c>
      <c r="C68" s="14" t="s">
        <v>273</v>
      </c>
      <c r="D68" s="5">
        <f>'ОРГАНИЗАЦИОНА 2019 6'!E210</f>
        <v>298000</v>
      </c>
      <c r="E68" s="5">
        <f>'ОРГАНИЗАЦИОНА 2019 6'!F210</f>
        <v>140000</v>
      </c>
      <c r="F68" s="5">
        <f>E68-D68</f>
        <v>-158000</v>
      </c>
      <c r="G68" s="224">
        <f>E68/D68*100</f>
        <v>46.979865771812079</v>
      </c>
    </row>
    <row r="69" spans="2:7" s="9" customFormat="1" ht="14.25" customHeight="1" x14ac:dyDescent="0.25">
      <c r="C69" s="8"/>
      <c r="D69" s="5"/>
      <c r="E69" s="5"/>
      <c r="F69" s="5"/>
      <c r="G69" s="224"/>
    </row>
    <row r="70" spans="2:7" ht="24.75" customHeight="1" x14ac:dyDescent="0.25">
      <c r="B70" s="164">
        <v>516</v>
      </c>
      <c r="C70" s="165" t="s">
        <v>125</v>
      </c>
      <c r="D70" s="166">
        <f>D72</f>
        <v>26600</v>
      </c>
      <c r="E70" s="166">
        <f>E72</f>
        <v>44600</v>
      </c>
      <c r="F70" s="166">
        <f>E70-D70</f>
        <v>18000</v>
      </c>
      <c r="G70" s="167">
        <f>E70/D70*100</f>
        <v>167.66917293233084</v>
      </c>
    </row>
    <row r="71" spans="2:7" s="9" customFormat="1" ht="14.25" customHeight="1" x14ac:dyDescent="0.25">
      <c r="C71" s="8"/>
      <c r="D71" s="5"/>
      <c r="E71" s="5"/>
      <c r="F71" s="5"/>
      <c r="G71" s="224"/>
    </row>
    <row r="72" spans="2:7" s="13" customFormat="1" ht="14.25" customHeight="1" x14ac:dyDescent="0.25">
      <c r="B72" s="13">
        <v>516100</v>
      </c>
      <c r="C72" s="14" t="s">
        <v>274</v>
      </c>
      <c r="D72" s="5">
        <f>'ОРГАНИЗАЦИОНА 2019 6'!E323+'ОРГАНИЗАЦИОНА 2019 6'!E103</f>
        <v>26600</v>
      </c>
      <c r="E72" s="5">
        <f>'ОРГАНИЗАЦИОНА 2019 6'!F323+'ОРГАНИЗАЦИОНА 2019 6'!F102</f>
        <v>44600</v>
      </c>
      <c r="F72" s="5">
        <f>E72-D72</f>
        <v>18000</v>
      </c>
      <c r="G72" s="224">
        <f>E72/D72*100</f>
        <v>167.66917293233084</v>
      </c>
    </row>
    <row r="73" spans="2:7" s="9" customFormat="1" ht="14.25" customHeight="1" x14ac:dyDescent="0.25">
      <c r="C73" s="8"/>
      <c r="D73" s="5"/>
      <c r="E73" s="5"/>
      <c r="F73" s="5"/>
      <c r="G73" s="224"/>
    </row>
    <row r="74" spans="2:7" s="9" customFormat="1" ht="14.25" customHeight="1" x14ac:dyDescent="0.25">
      <c r="B74" s="330">
        <v>611</v>
      </c>
      <c r="C74" s="331" t="s">
        <v>357</v>
      </c>
      <c r="D74" s="332">
        <f>'ОРГАНИЗАЦИОНА 2019 6'!E105</f>
        <v>1000</v>
      </c>
      <c r="E74" s="332">
        <f>'ОРГАНИЗАЦИОНА 2019 6'!F105</f>
        <v>1000</v>
      </c>
      <c r="F74" s="332">
        <f>E74-D74</f>
        <v>0</v>
      </c>
      <c r="G74" s="180">
        <f>E74/D74*100</f>
        <v>100</v>
      </c>
    </row>
    <row r="75" spans="2:7" s="9" customFormat="1" ht="14.25" customHeight="1" x14ac:dyDescent="0.25">
      <c r="C75" s="8"/>
      <c r="D75" s="5"/>
      <c r="E75" s="5"/>
      <c r="F75" s="5"/>
      <c r="G75" s="224"/>
    </row>
    <row r="76" spans="2:7" s="9" customFormat="1" ht="14.25" customHeight="1" x14ac:dyDescent="0.25">
      <c r="C76" s="8"/>
      <c r="D76" s="5"/>
      <c r="E76" s="5"/>
      <c r="F76" s="5"/>
      <c r="G76" s="224"/>
    </row>
    <row r="77" spans="2:7" s="9" customFormat="1" ht="14.25" customHeight="1" x14ac:dyDescent="0.25">
      <c r="B77" s="330">
        <v>621</v>
      </c>
      <c r="C77" s="331" t="s">
        <v>302</v>
      </c>
      <c r="D77" s="332">
        <f>D79</f>
        <v>55079</v>
      </c>
      <c r="E77" s="332">
        <f>E79</f>
        <v>336219.76999999996</v>
      </c>
      <c r="F77" s="332">
        <f>E77-D77</f>
        <v>281140.76999999996</v>
      </c>
      <c r="G77" s="180">
        <f>E77/D77*100</f>
        <v>610.43187058588569</v>
      </c>
    </row>
    <row r="78" spans="2:7" s="9" customFormat="1" ht="14.25" customHeight="1" x14ac:dyDescent="0.25">
      <c r="C78" s="8"/>
      <c r="D78" s="5"/>
      <c r="E78" s="5"/>
      <c r="F78" s="5"/>
      <c r="G78" s="224"/>
    </row>
    <row r="79" spans="2:7" s="9" customFormat="1" ht="14.25" customHeight="1" x14ac:dyDescent="0.25">
      <c r="B79" s="9">
        <v>621300</v>
      </c>
      <c r="C79" s="333" t="s">
        <v>334</v>
      </c>
      <c r="D79" s="5">
        <f>'ОРГАНИЗАЦИОНА 2019 6'!E106</f>
        <v>55079</v>
      </c>
      <c r="E79" s="5">
        <f>'ОРГАНИЗАЦИОНА 2019 6'!F106</f>
        <v>336219.76999999996</v>
      </c>
      <c r="F79" s="5">
        <f>E79-D79</f>
        <v>281140.76999999996</v>
      </c>
      <c r="G79" s="224">
        <f>E79/D79*100</f>
        <v>610.43187058588569</v>
      </c>
    </row>
    <row r="80" spans="2:7" s="9" customFormat="1" ht="14.25" customHeight="1" x14ac:dyDescent="0.25">
      <c r="C80" s="8"/>
      <c r="D80" s="5"/>
      <c r="E80" s="5"/>
      <c r="F80" s="5"/>
      <c r="G80" s="224"/>
    </row>
    <row r="81" spans="2:7" s="9" customFormat="1" ht="14.25" customHeight="1" x14ac:dyDescent="0.25">
      <c r="B81" s="200"/>
      <c r="C81" s="143" t="s">
        <v>69</v>
      </c>
      <c r="D81" s="186">
        <f>D77+D74+D55+D53+D50+D7</f>
        <v>11157195</v>
      </c>
      <c r="E81" s="186">
        <f>E7+E50+E53+E55+E74+E77</f>
        <v>9869326.4399999995</v>
      </c>
      <c r="F81" s="186">
        <f>E81-D81</f>
        <v>-1287868.5600000005</v>
      </c>
      <c r="G81" s="27">
        <f>E81/D81*100</f>
        <v>88.4570578895502</v>
      </c>
    </row>
    <row r="82" spans="2:7" s="9" customFormat="1" ht="14.25" customHeight="1" x14ac:dyDescent="0.25">
      <c r="C82" s="8"/>
      <c r="D82" s="7"/>
      <c r="E82" s="7"/>
      <c r="F82" s="7"/>
      <c r="G82" s="7"/>
    </row>
    <row r="83" spans="2:7" s="9" customFormat="1" x14ac:dyDescent="0.25">
      <c r="C83" s="8"/>
      <c r="D83" s="7"/>
      <c r="E83" s="7"/>
      <c r="F83" s="7"/>
      <c r="G83" s="7"/>
    </row>
    <row r="84" spans="2:7" s="9" customFormat="1" ht="14.25" x14ac:dyDescent="0.25">
      <c r="B84" s="201"/>
      <c r="C84" s="201"/>
      <c r="D84" s="202"/>
      <c r="E84" s="202"/>
      <c r="F84" s="202"/>
      <c r="G84" s="202"/>
    </row>
    <row r="85" spans="2:7" s="9" customFormat="1" x14ac:dyDescent="0.25">
      <c r="B85" s="181"/>
      <c r="C85" s="182"/>
      <c r="D85" s="183"/>
      <c r="E85" s="183"/>
      <c r="F85" s="183"/>
      <c r="G85" s="183"/>
    </row>
    <row r="86" spans="2:7" s="9" customFormat="1" ht="15" customHeight="1" x14ac:dyDescent="0.25">
      <c r="B86" s="201"/>
      <c r="C86" s="201"/>
      <c r="D86" s="203"/>
      <c r="E86" s="203"/>
      <c r="F86" s="203"/>
      <c r="G86" s="203"/>
    </row>
    <row r="87" spans="2:7" s="9" customFormat="1" x14ac:dyDescent="0.25">
      <c r="B87" s="181"/>
      <c r="C87" s="182"/>
      <c r="D87" s="183"/>
      <c r="E87" s="183"/>
      <c r="F87" s="183"/>
      <c r="G87" s="183"/>
    </row>
    <row r="88" spans="2:7" x14ac:dyDescent="0.25">
      <c r="B88" s="204"/>
      <c r="C88" s="205"/>
      <c r="D88" s="183"/>
      <c r="E88" s="183"/>
      <c r="F88" s="183"/>
      <c r="G88" s="183"/>
    </row>
    <row r="89" spans="2:7" s="9" customFormat="1" x14ac:dyDescent="0.25">
      <c r="B89" s="181"/>
      <c r="C89" s="182"/>
      <c r="D89" s="183"/>
      <c r="E89" s="183"/>
      <c r="F89" s="183"/>
      <c r="G89" s="183"/>
    </row>
    <row r="90" spans="2:7" s="9" customFormat="1" x14ac:dyDescent="0.25">
      <c r="B90" s="201"/>
      <c r="C90" s="201"/>
      <c r="D90" s="203"/>
      <c r="E90" s="203"/>
      <c r="F90" s="203"/>
      <c r="G90" s="203"/>
    </row>
    <row r="91" spans="2:7" s="9" customFormat="1" x14ac:dyDescent="0.25">
      <c r="B91" s="181"/>
      <c r="C91" s="182"/>
      <c r="D91" s="183"/>
      <c r="E91" s="183"/>
      <c r="F91" s="183"/>
      <c r="G91" s="183"/>
    </row>
    <row r="92" spans="2:7" s="9" customFormat="1" x14ac:dyDescent="0.25">
      <c r="B92" s="204"/>
      <c r="C92" s="205"/>
      <c r="D92" s="183"/>
      <c r="E92" s="183"/>
      <c r="F92" s="183"/>
      <c r="G92" s="183"/>
    </row>
    <row r="93" spans="2:7" s="9" customFormat="1" x14ac:dyDescent="0.25">
      <c r="B93" s="181"/>
      <c r="C93" s="182"/>
      <c r="D93" s="183"/>
      <c r="E93" s="183"/>
      <c r="F93" s="183"/>
      <c r="G93" s="183"/>
    </row>
    <row r="94" spans="2:7" s="9" customFormat="1" ht="15.75" x14ac:dyDescent="0.25">
      <c r="B94" s="201"/>
      <c r="C94" s="201"/>
      <c r="D94" s="206"/>
      <c r="E94" s="206"/>
      <c r="F94" s="206"/>
      <c r="G94" s="206"/>
    </row>
    <row r="95" spans="2:7" s="20" customFormat="1" x14ac:dyDescent="0.25">
      <c r="B95" s="204"/>
      <c r="C95" s="205"/>
      <c r="D95" s="203"/>
      <c r="E95" s="203"/>
      <c r="F95" s="203"/>
      <c r="G95" s="203"/>
    </row>
    <row r="96" spans="2:7" s="20" customFormat="1" x14ac:dyDescent="0.25">
      <c r="B96" s="204"/>
      <c r="C96" s="205"/>
      <c r="D96" s="203"/>
      <c r="E96" s="203"/>
      <c r="F96" s="203"/>
      <c r="G96" s="203"/>
    </row>
    <row r="97" spans="2:7" s="20" customFormat="1" x14ac:dyDescent="0.25">
      <c r="B97" s="204"/>
      <c r="C97" s="182"/>
      <c r="D97" s="183"/>
      <c r="E97" s="183"/>
      <c r="F97" s="183"/>
      <c r="G97" s="183"/>
    </row>
    <row r="98" spans="2:7" s="20" customFormat="1" x14ac:dyDescent="0.25">
      <c r="B98" s="204"/>
      <c r="C98" s="205"/>
      <c r="D98" s="203"/>
      <c r="E98" s="203"/>
      <c r="F98" s="203"/>
      <c r="G98" s="203"/>
    </row>
    <row r="99" spans="2:7" s="9" customFormat="1" x14ac:dyDescent="0.25">
      <c r="B99" s="181"/>
      <c r="C99" s="182"/>
      <c r="D99" s="183"/>
      <c r="E99" s="183"/>
      <c r="F99" s="183"/>
      <c r="G99" s="183"/>
    </row>
    <row r="100" spans="2:7" s="28" customFormat="1" ht="15.75" x14ac:dyDescent="0.25">
      <c r="B100" s="207"/>
      <c r="C100" s="207"/>
      <c r="D100" s="206"/>
      <c r="E100" s="206"/>
      <c r="F100" s="206"/>
      <c r="G100" s="206"/>
    </row>
    <row r="101" spans="2:7" s="9" customFormat="1" x14ac:dyDescent="0.25">
      <c r="C101" s="8"/>
      <c r="D101" s="7"/>
      <c r="E101" s="7"/>
      <c r="F101" s="7"/>
      <c r="G101" s="7"/>
    </row>
    <row r="102" spans="2:7" s="9" customFormat="1" x14ac:dyDescent="0.25">
      <c r="C102" s="8"/>
      <c r="D102" s="7"/>
      <c r="E102" s="7"/>
      <c r="F102" s="7"/>
      <c r="G102" s="7"/>
    </row>
    <row r="103" spans="2:7" s="9" customFormat="1" x14ac:dyDescent="0.25">
      <c r="C103" s="8"/>
      <c r="D103" s="7"/>
      <c r="E103" s="7"/>
      <c r="F103" s="7"/>
      <c r="G103" s="7"/>
    </row>
    <row r="104" spans="2:7" s="9" customFormat="1" x14ac:dyDescent="0.25">
      <c r="C104" s="8"/>
      <c r="D104" s="7"/>
      <c r="E104" s="7"/>
      <c r="F104" s="7"/>
      <c r="G104" s="7"/>
    </row>
    <row r="105" spans="2:7" s="9" customFormat="1" x14ac:dyDescent="0.25">
      <c r="C105" s="8"/>
      <c r="D105" s="7"/>
      <c r="E105" s="7"/>
      <c r="F105" s="7"/>
      <c r="G105" s="7"/>
    </row>
    <row r="106" spans="2:7" s="9" customFormat="1" x14ac:dyDescent="0.25">
      <c r="C106" s="8"/>
      <c r="D106" s="7"/>
      <c r="E106" s="7"/>
      <c r="F106" s="7"/>
      <c r="G106" s="7"/>
    </row>
    <row r="107" spans="2:7" s="9" customFormat="1" x14ac:dyDescent="0.25">
      <c r="C107" s="8"/>
      <c r="D107" s="7"/>
      <c r="E107" s="7"/>
      <c r="F107" s="7"/>
      <c r="G107" s="7"/>
    </row>
    <row r="108" spans="2:7" s="9" customFormat="1" x14ac:dyDescent="0.25">
      <c r="C108" s="8"/>
      <c r="D108" s="7"/>
      <c r="E108" s="7"/>
      <c r="F108" s="7"/>
      <c r="G108" s="7"/>
    </row>
    <row r="109" spans="2:7" s="9" customFormat="1" x14ac:dyDescent="0.25">
      <c r="C109" s="8"/>
      <c r="D109" s="7"/>
      <c r="E109" s="7"/>
      <c r="F109" s="7"/>
      <c r="G109" s="7"/>
    </row>
    <row r="110" spans="2:7" s="9" customFormat="1" x14ac:dyDescent="0.25">
      <c r="C110" s="8"/>
      <c r="D110" s="7"/>
      <c r="E110" s="7"/>
      <c r="F110" s="7"/>
      <c r="G110" s="7"/>
    </row>
    <row r="111" spans="2:7" s="9" customFormat="1" x14ac:dyDescent="0.25">
      <c r="C111" s="8"/>
      <c r="D111" s="7"/>
      <c r="E111" s="7"/>
      <c r="F111" s="7"/>
      <c r="G111" s="7"/>
    </row>
    <row r="112" spans="2:7" s="9" customFormat="1" x14ac:dyDescent="0.25">
      <c r="C112" s="8"/>
      <c r="D112" s="7"/>
      <c r="E112" s="7"/>
      <c r="F112" s="7"/>
      <c r="G112" s="7"/>
    </row>
  </sheetData>
  <mergeCells count="1">
    <mergeCell ref="B2:G2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ФУНКЦИОНАЛНА 2018 5</vt:lpstr>
      <vt:lpstr>ФИНАНСИРАЊЕ 2018 4</vt:lpstr>
      <vt:lpstr>ОРГАНИЗАЦИОНА 2019 6</vt:lpstr>
      <vt:lpstr>ОПШТИ ДИО 2018 1</vt:lpstr>
      <vt:lpstr>ПРИХОДИ И ПРИМИЦИ 2018 3</vt:lpstr>
      <vt:lpstr>РАСХОДИ И ИЗДАЦИ 2019 2</vt:lpstr>
      <vt:lpstr>'ОРГАНИЗАЦИОНА 2019 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PC User</cp:lastModifiedBy>
  <cp:lastPrinted>2020-10-15T06:40:11Z</cp:lastPrinted>
  <dcterms:created xsi:type="dcterms:W3CDTF">2017-11-04T15:30:54Z</dcterms:created>
  <dcterms:modified xsi:type="dcterms:W3CDTF">2020-10-15T06:40:55Z</dcterms:modified>
  <cp:contentStatus/>
</cp:coreProperties>
</file>