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 activeTab="1"/>
  </bookViews>
  <sheets>
    <sheet name="ОРГАНИЗАЦИОНА КЛАСИФИКАЦИЈА" sheetId="2" r:id="rId1"/>
    <sheet name="ОПШТИ ДИО" sheetId="3" r:id="rId2"/>
    <sheet name="РАСХОДИ И ИЗДАЦИ" sheetId="4" r:id="rId3"/>
    <sheet name="ПРИХОДИ И ПРИМИЦИ" sheetId="1" r:id="rId4"/>
    <sheet name="ФУНКЦИОНАЛНА КЛАСИФИКАЦИЈА" sheetId="5" r:id="rId5"/>
    <sheet name="ФИНАНСИРАЊЕ" sheetId="6" r:id="rId6"/>
  </sheets>
  <definedNames>
    <definedName name="_xlnm.Print_Area" localSheetId="3">'ПРИХОДИ И ПРИМИЦИ'!$A$1:$I$64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" l="1"/>
  <c r="G46" i="3"/>
  <c r="G44" i="4"/>
  <c r="G69" i="4"/>
  <c r="I218" i="2"/>
  <c r="I155" i="2"/>
  <c r="G33" i="3" l="1"/>
  <c r="G28" i="4"/>
  <c r="I202" i="2"/>
  <c r="J219" i="2"/>
  <c r="K219" i="2"/>
  <c r="J218" i="2" l="1"/>
  <c r="K218" i="2"/>
  <c r="J217" i="2"/>
  <c r="K217" i="2"/>
  <c r="J216" i="2"/>
  <c r="K216" i="2"/>
  <c r="E5" i="5" l="1"/>
  <c r="G14" i="1"/>
  <c r="G13" i="3"/>
  <c r="I63" i="2"/>
  <c r="I22" i="2"/>
  <c r="J24" i="2"/>
  <c r="K24" i="2"/>
  <c r="J20" i="2"/>
  <c r="I17" i="2"/>
  <c r="K64" i="2"/>
  <c r="J64" i="2"/>
  <c r="J65" i="2"/>
  <c r="G38" i="1" l="1"/>
  <c r="G19" i="3"/>
  <c r="I280" i="2"/>
  <c r="H16" i="4"/>
  <c r="I59" i="3"/>
  <c r="I60" i="3"/>
  <c r="H60" i="3"/>
  <c r="H59" i="3"/>
  <c r="I54" i="3"/>
  <c r="I55" i="3"/>
  <c r="I57" i="3"/>
  <c r="H54" i="3"/>
  <c r="H55" i="3"/>
  <c r="H57" i="3"/>
  <c r="I52" i="3"/>
  <c r="H52" i="3"/>
  <c r="I50" i="3"/>
  <c r="H50" i="3"/>
  <c r="I46" i="3"/>
  <c r="H46" i="3"/>
  <c r="I45" i="3"/>
  <c r="H45" i="3"/>
  <c r="I39" i="3"/>
  <c r="H39" i="3"/>
  <c r="I33" i="3"/>
  <c r="I34" i="3"/>
  <c r="I35" i="3"/>
  <c r="I36" i="3"/>
  <c r="I37" i="3"/>
  <c r="I32" i="3"/>
  <c r="H33" i="3"/>
  <c r="H34" i="3"/>
  <c r="H35" i="3"/>
  <c r="H36" i="3"/>
  <c r="H37" i="3"/>
  <c r="H32" i="3"/>
  <c r="I23" i="3"/>
  <c r="H23" i="3"/>
  <c r="I26" i="3"/>
  <c r="I25" i="3"/>
  <c r="H26" i="3"/>
  <c r="H25" i="3"/>
  <c r="I19" i="3"/>
  <c r="I20" i="3"/>
  <c r="I21" i="3"/>
  <c r="I18" i="3"/>
  <c r="H19" i="3"/>
  <c r="H20" i="3"/>
  <c r="H21" i="3"/>
  <c r="H18" i="3"/>
  <c r="I12" i="3"/>
  <c r="I13" i="3"/>
  <c r="I14" i="3"/>
  <c r="H12" i="3"/>
  <c r="H13" i="3"/>
  <c r="H14" i="3"/>
  <c r="I11" i="3"/>
  <c r="H11" i="3"/>
  <c r="I80" i="4" l="1"/>
  <c r="I76" i="4"/>
  <c r="I69" i="4"/>
  <c r="I70" i="4"/>
  <c r="I72" i="4"/>
  <c r="I67" i="4"/>
  <c r="I59" i="4"/>
  <c r="I44" i="4"/>
  <c r="I38" i="4"/>
  <c r="I40" i="4"/>
  <c r="I39" i="4"/>
  <c r="H32" i="4"/>
  <c r="H33" i="4"/>
  <c r="H34" i="4"/>
  <c r="H38" i="4"/>
  <c r="H39" i="4"/>
  <c r="H40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8" i="4"/>
  <c r="H59" i="4"/>
  <c r="H60" i="4"/>
  <c r="H62" i="4"/>
  <c r="H64" i="4"/>
  <c r="H67" i="4"/>
  <c r="H69" i="4"/>
  <c r="H70" i="4"/>
  <c r="H71" i="4"/>
  <c r="H72" i="4"/>
  <c r="H75" i="4"/>
  <c r="H76" i="4"/>
  <c r="H77" i="4"/>
  <c r="H79" i="4"/>
  <c r="H80" i="4"/>
  <c r="H81" i="4"/>
  <c r="H82" i="4"/>
  <c r="I21" i="4"/>
  <c r="I22" i="4"/>
  <c r="I23" i="4"/>
  <c r="I24" i="4"/>
  <c r="I25" i="4"/>
  <c r="I26" i="4"/>
  <c r="I27" i="4"/>
  <c r="I28" i="4"/>
  <c r="I20" i="4"/>
  <c r="H21" i="4"/>
  <c r="H22" i="4"/>
  <c r="H23" i="4"/>
  <c r="H24" i="4"/>
  <c r="H25" i="4"/>
  <c r="H26" i="4"/>
  <c r="H27" i="4"/>
  <c r="H28" i="4"/>
  <c r="F50" i="3"/>
  <c r="E57" i="3"/>
  <c r="F57" i="3"/>
  <c r="G57" i="3"/>
  <c r="D57" i="3"/>
  <c r="E52" i="3"/>
  <c r="E50" i="3" s="1"/>
  <c r="F52" i="3"/>
  <c r="G52" i="3"/>
  <c r="G50" i="3" s="1"/>
  <c r="D52" i="3"/>
  <c r="D50" i="3" s="1"/>
  <c r="E43" i="3"/>
  <c r="F43" i="3"/>
  <c r="G43" i="3"/>
  <c r="D43" i="3"/>
  <c r="E30" i="3"/>
  <c r="E28" i="3" s="1"/>
  <c r="F30" i="3"/>
  <c r="F28" i="3" s="1"/>
  <c r="G30" i="3"/>
  <c r="D30" i="3"/>
  <c r="D28" i="3" s="1"/>
  <c r="E9" i="3"/>
  <c r="E7" i="3" s="1"/>
  <c r="E41" i="3" s="1"/>
  <c r="E48" i="3" s="1"/>
  <c r="E62" i="3" s="1"/>
  <c r="F9" i="3"/>
  <c r="F7" i="3" s="1"/>
  <c r="F41" i="3" s="1"/>
  <c r="F48" i="3" s="1"/>
  <c r="F62" i="3" s="1"/>
  <c r="G9" i="3"/>
  <c r="D9" i="3"/>
  <c r="D7" i="3" s="1"/>
  <c r="D41" i="3" s="1"/>
  <c r="D48" i="3" s="1"/>
  <c r="D62" i="3" s="1"/>
  <c r="E16" i="3"/>
  <c r="F16" i="3"/>
  <c r="G16" i="3"/>
  <c r="D16" i="3"/>
  <c r="E23" i="3"/>
  <c r="F23" i="3"/>
  <c r="G23" i="3"/>
  <c r="D23" i="3"/>
  <c r="I43" i="3" l="1"/>
  <c r="H43" i="3"/>
  <c r="I9" i="3"/>
  <c r="H9" i="3"/>
  <c r="I16" i="3"/>
  <c r="H16" i="3"/>
  <c r="G28" i="3"/>
  <c r="I30" i="3"/>
  <c r="H30" i="3"/>
  <c r="G7" i="3"/>
  <c r="G68" i="4"/>
  <c r="J84" i="2"/>
  <c r="G83" i="2"/>
  <c r="H83" i="2"/>
  <c r="I83" i="2"/>
  <c r="J83" i="2" s="1"/>
  <c r="F83" i="2"/>
  <c r="G41" i="3" l="1"/>
  <c r="H41" i="3" s="1"/>
  <c r="I7" i="3"/>
  <c r="H7" i="3"/>
  <c r="I28" i="3"/>
  <c r="H28" i="3"/>
  <c r="G65" i="4"/>
  <c r="I68" i="4"/>
  <c r="H68" i="4"/>
  <c r="E15" i="5"/>
  <c r="E8" i="5"/>
  <c r="H23" i="6"/>
  <c r="E17" i="6"/>
  <c r="F17" i="6"/>
  <c r="G17" i="6"/>
  <c r="H17" i="6"/>
  <c r="I17" i="6"/>
  <c r="D17" i="6"/>
  <c r="E9" i="6"/>
  <c r="F9" i="6"/>
  <c r="G9" i="6"/>
  <c r="H9" i="6"/>
  <c r="I9" i="6"/>
  <c r="D9" i="6"/>
  <c r="G48" i="3" l="1"/>
  <c r="G62" i="3" s="1"/>
  <c r="I41" i="3"/>
  <c r="E17" i="5"/>
  <c r="I43" i="2"/>
  <c r="I31" i="2"/>
  <c r="I14" i="2"/>
  <c r="I12" i="2"/>
  <c r="I9" i="2"/>
  <c r="I261" i="2"/>
  <c r="I254" i="2"/>
  <c r="I234" i="2"/>
  <c r="I197" i="2"/>
  <c r="I191" i="2"/>
  <c r="I125" i="2"/>
  <c r="I144" i="2"/>
  <c r="I119" i="2"/>
  <c r="I114" i="2"/>
  <c r="I105" i="2"/>
  <c r="I70" i="2"/>
  <c r="G78" i="4"/>
  <c r="F78" i="4"/>
  <c r="G74" i="4"/>
  <c r="F74" i="4"/>
  <c r="F63" i="4" s="1"/>
  <c r="G63" i="4"/>
  <c r="F65" i="4"/>
  <c r="G61" i="4"/>
  <c r="H61" i="4" s="1"/>
  <c r="G57" i="4"/>
  <c r="F57" i="4"/>
  <c r="G42" i="4"/>
  <c r="F42" i="4"/>
  <c r="G36" i="4"/>
  <c r="F36" i="4"/>
  <c r="G18" i="4"/>
  <c r="G7" i="4" s="1"/>
  <c r="F18" i="4"/>
  <c r="G83" i="4" l="1"/>
  <c r="I48" i="3"/>
  <c r="H48" i="3"/>
  <c r="I36" i="4"/>
  <c r="H57" i="4"/>
  <c r="I18" i="4"/>
  <c r="H20" i="4"/>
  <c r="E18" i="4"/>
  <c r="H18" i="4" s="1"/>
  <c r="E31" i="4"/>
  <c r="H31" i="4" s="1"/>
  <c r="E36" i="4"/>
  <c r="H36" i="4" s="1"/>
  <c r="E42" i="4"/>
  <c r="H42" i="4" s="1"/>
  <c r="E57" i="4"/>
  <c r="I57" i="4" s="1"/>
  <c r="E65" i="4"/>
  <c r="E74" i="4"/>
  <c r="I74" i="4" s="1"/>
  <c r="E78" i="4"/>
  <c r="I78" i="4" s="1"/>
  <c r="D18" i="4"/>
  <c r="D31" i="4"/>
  <c r="D36" i="4"/>
  <c r="D42" i="4"/>
  <c r="D57" i="4"/>
  <c r="D65" i="4"/>
  <c r="D74" i="4"/>
  <c r="D78" i="4"/>
  <c r="I42" i="4" l="1"/>
  <c r="H78" i="4"/>
  <c r="D63" i="4"/>
  <c r="H74" i="4"/>
  <c r="E63" i="4"/>
  <c r="I65" i="4"/>
  <c r="H65" i="4"/>
  <c r="I12" i="4"/>
  <c r="I13" i="4"/>
  <c r="I15" i="4"/>
  <c r="I16" i="4"/>
  <c r="H13" i="4"/>
  <c r="H15" i="4"/>
  <c r="H12" i="4"/>
  <c r="G11" i="4"/>
  <c r="I11" i="4" s="1"/>
  <c r="G14" i="4"/>
  <c r="F11" i="4"/>
  <c r="F14" i="4"/>
  <c r="E11" i="4"/>
  <c r="E9" i="4" s="1"/>
  <c r="E7" i="4" s="1"/>
  <c r="E83" i="4" s="1"/>
  <c r="E14" i="4"/>
  <c r="H14" i="4" s="1"/>
  <c r="D11" i="4"/>
  <c r="D14" i="4"/>
  <c r="I59" i="1"/>
  <c r="I54" i="1"/>
  <c r="I50" i="1"/>
  <c r="I44" i="1"/>
  <c r="I22" i="1"/>
  <c r="I23" i="1"/>
  <c r="I30" i="1"/>
  <c r="I31" i="1"/>
  <c r="I32" i="1"/>
  <c r="I33" i="1"/>
  <c r="I34" i="1"/>
  <c r="I35" i="1"/>
  <c r="I36" i="1"/>
  <c r="I37" i="1"/>
  <c r="I39" i="1"/>
  <c r="I40" i="1"/>
  <c r="I42" i="1"/>
  <c r="I20" i="1"/>
  <c r="I10" i="1"/>
  <c r="I12" i="1"/>
  <c r="I14" i="1"/>
  <c r="I15" i="1"/>
  <c r="I9" i="1"/>
  <c r="H59" i="1"/>
  <c r="H58" i="1" s="1"/>
  <c r="H54" i="1"/>
  <c r="H52" i="1" s="1"/>
  <c r="H50" i="1"/>
  <c r="H22" i="1"/>
  <c r="H23" i="1"/>
  <c r="H30" i="1"/>
  <c r="H31" i="1"/>
  <c r="H32" i="1"/>
  <c r="H33" i="1"/>
  <c r="H34" i="1"/>
  <c r="H35" i="1"/>
  <c r="H36" i="1"/>
  <c r="H37" i="1"/>
  <c r="H39" i="1"/>
  <c r="H40" i="1"/>
  <c r="H42" i="1"/>
  <c r="H44" i="1"/>
  <c r="H20" i="1"/>
  <c r="H10" i="1"/>
  <c r="H12" i="1"/>
  <c r="H14" i="1"/>
  <c r="H15" i="1"/>
  <c r="H9" i="1"/>
  <c r="E58" i="1"/>
  <c r="E56" i="1" s="1"/>
  <c r="E52" i="1"/>
  <c r="E48" i="1"/>
  <c r="E41" i="1"/>
  <c r="E29" i="1"/>
  <c r="E21" i="1" s="1"/>
  <c r="E43" i="1"/>
  <c r="E17" i="1" l="1"/>
  <c r="D9" i="4"/>
  <c r="D7" i="4" s="1"/>
  <c r="D83" i="4" s="1"/>
  <c r="E46" i="1"/>
  <c r="I14" i="4"/>
  <c r="H63" i="4"/>
  <c r="I63" i="4"/>
  <c r="H11" i="4"/>
  <c r="F9" i="4"/>
  <c r="F7" i="4" s="1"/>
  <c r="F83" i="4" s="1"/>
  <c r="G9" i="4"/>
  <c r="E8" i="1"/>
  <c r="E11" i="1"/>
  <c r="E13" i="1"/>
  <c r="K33" i="2"/>
  <c r="K34" i="2"/>
  <c r="K35" i="2"/>
  <c r="K37" i="2"/>
  <c r="K38" i="2"/>
  <c r="K40" i="2"/>
  <c r="K42" i="2"/>
  <c r="K44" i="2"/>
  <c r="K45" i="2"/>
  <c r="K46" i="2"/>
  <c r="K47" i="2"/>
  <c r="K48" i="2"/>
  <c r="K50" i="2"/>
  <c r="K51" i="2"/>
  <c r="K52" i="2"/>
  <c r="K54" i="2"/>
  <c r="K55" i="2"/>
  <c r="K57" i="2"/>
  <c r="K58" i="2"/>
  <c r="K59" i="2"/>
  <c r="K61" i="2"/>
  <c r="K62" i="2"/>
  <c r="K65" i="2"/>
  <c r="K66" i="2"/>
  <c r="K69" i="2"/>
  <c r="K71" i="2"/>
  <c r="K72" i="2"/>
  <c r="K73" i="2"/>
  <c r="K74" i="2"/>
  <c r="K75" i="2"/>
  <c r="K76" i="2"/>
  <c r="K78" i="2"/>
  <c r="K80" i="2"/>
  <c r="K86" i="2"/>
  <c r="K87" i="2"/>
  <c r="K88" i="2"/>
  <c r="K32" i="2"/>
  <c r="E6" i="1" l="1"/>
  <c r="E62" i="1" s="1"/>
  <c r="H9" i="4"/>
  <c r="I9" i="4"/>
  <c r="K255" i="2"/>
  <c r="K256" i="2"/>
  <c r="K257" i="2"/>
  <c r="K258" i="2"/>
  <c r="K259" i="2"/>
  <c r="K260" i="2"/>
  <c r="K262" i="2"/>
  <c r="K263" i="2"/>
  <c r="K264" i="2"/>
  <c r="K265" i="2"/>
  <c r="K266" i="2"/>
  <c r="K267" i="2"/>
  <c r="K268" i="2"/>
  <c r="K269" i="2"/>
  <c r="K271" i="2"/>
  <c r="K272" i="2"/>
  <c r="K273" i="2"/>
  <c r="K274" i="2"/>
  <c r="K278" i="2"/>
  <c r="K279" i="2"/>
  <c r="K281" i="2"/>
  <c r="K282" i="2"/>
  <c r="K284" i="2"/>
  <c r="K285" i="2"/>
  <c r="K286" i="2"/>
  <c r="K287" i="2"/>
  <c r="K289" i="2"/>
  <c r="K290" i="2"/>
  <c r="K291" i="2"/>
  <c r="K293" i="2"/>
  <c r="K253" i="2"/>
  <c r="J255" i="2"/>
  <c r="J256" i="2"/>
  <c r="J257" i="2"/>
  <c r="J258" i="2"/>
  <c r="J259" i="2"/>
  <c r="J260" i="2"/>
  <c r="J262" i="2"/>
  <c r="J263" i="2"/>
  <c r="J264" i="2"/>
  <c r="J265" i="2"/>
  <c r="J266" i="2"/>
  <c r="J267" i="2"/>
  <c r="J268" i="2"/>
  <c r="J269" i="2"/>
  <c r="J271" i="2"/>
  <c r="J272" i="2"/>
  <c r="J273" i="2"/>
  <c r="J274" i="2"/>
  <c r="J278" i="2"/>
  <c r="J279" i="2"/>
  <c r="J281" i="2"/>
  <c r="J282" i="2"/>
  <c r="J284" i="2"/>
  <c r="J285" i="2"/>
  <c r="J286" i="2"/>
  <c r="J287" i="2"/>
  <c r="J289" i="2"/>
  <c r="J290" i="2"/>
  <c r="J291" i="2"/>
  <c r="J293" i="2"/>
  <c r="J253" i="2"/>
  <c r="J233" i="2"/>
  <c r="J235" i="2"/>
  <c r="J236" i="2"/>
  <c r="J237" i="2"/>
  <c r="J238" i="2"/>
  <c r="J239" i="2"/>
  <c r="J240" i="2"/>
  <c r="J242" i="2"/>
  <c r="J243" i="2"/>
  <c r="J245" i="2"/>
  <c r="K235" i="2"/>
  <c r="K236" i="2"/>
  <c r="K237" i="2"/>
  <c r="K238" i="2"/>
  <c r="K239" i="2"/>
  <c r="K240" i="2"/>
  <c r="K242" i="2"/>
  <c r="K243" i="2"/>
  <c r="K245" i="2"/>
  <c r="K233" i="2"/>
  <c r="K190" i="2"/>
  <c r="K192" i="2"/>
  <c r="K193" i="2"/>
  <c r="K194" i="2"/>
  <c r="K195" i="2"/>
  <c r="K198" i="2"/>
  <c r="K199" i="2"/>
  <c r="K200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22" i="2"/>
  <c r="K225" i="2"/>
  <c r="K188" i="2"/>
  <c r="J190" i="2"/>
  <c r="J192" i="2"/>
  <c r="J193" i="2"/>
  <c r="J194" i="2"/>
  <c r="J195" i="2"/>
  <c r="J198" i="2"/>
  <c r="J199" i="2"/>
  <c r="J200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22" i="2"/>
  <c r="J225" i="2"/>
  <c r="J188" i="2"/>
  <c r="K143" i="2"/>
  <c r="K97" i="2"/>
  <c r="K99" i="2"/>
  <c r="K100" i="2"/>
  <c r="K102" i="2"/>
  <c r="K104" i="2"/>
  <c r="K106" i="2"/>
  <c r="K107" i="2"/>
  <c r="K108" i="2"/>
  <c r="K109" i="2"/>
  <c r="K111" i="2"/>
  <c r="K112" i="2"/>
  <c r="K113" i="2"/>
  <c r="K115" i="2"/>
  <c r="K116" i="2"/>
  <c r="K117" i="2"/>
  <c r="K118" i="2"/>
  <c r="K120" i="2"/>
  <c r="K121" i="2"/>
  <c r="K122" i="2"/>
  <c r="K123" i="2"/>
  <c r="K124" i="2"/>
  <c r="K126" i="2"/>
  <c r="K127" i="2"/>
  <c r="K128" i="2"/>
  <c r="K130" i="2"/>
  <c r="K131" i="2"/>
  <c r="K133" i="2"/>
  <c r="K135" i="2"/>
  <c r="K136" i="2"/>
  <c r="K138" i="2"/>
  <c r="K139" i="2"/>
  <c r="K141" i="2"/>
  <c r="K142" i="2"/>
  <c r="K145" i="2"/>
  <c r="K146" i="2"/>
  <c r="K147" i="2"/>
  <c r="K149" i="2"/>
  <c r="K150" i="2"/>
  <c r="K154" i="2"/>
  <c r="K155" i="2"/>
  <c r="K157" i="2"/>
  <c r="K158" i="2"/>
  <c r="K159" i="2"/>
  <c r="K161" i="2"/>
  <c r="K162" i="2"/>
  <c r="K164" i="2"/>
  <c r="K165" i="2"/>
  <c r="K166" i="2"/>
  <c r="K168" i="2"/>
  <c r="K170" i="2"/>
  <c r="K171" i="2"/>
  <c r="K174" i="2"/>
  <c r="K175" i="2"/>
  <c r="K177" i="2"/>
  <c r="K178" i="2"/>
  <c r="K180" i="2"/>
  <c r="K96" i="2"/>
  <c r="J97" i="2"/>
  <c r="J99" i="2"/>
  <c r="J100" i="2"/>
  <c r="J102" i="2"/>
  <c r="J104" i="2"/>
  <c r="J106" i="2"/>
  <c r="J107" i="2"/>
  <c r="J108" i="2"/>
  <c r="J109" i="2"/>
  <c r="J111" i="2"/>
  <c r="J112" i="2"/>
  <c r="J113" i="2"/>
  <c r="J115" i="2"/>
  <c r="J116" i="2"/>
  <c r="J117" i="2"/>
  <c r="J118" i="2"/>
  <c r="J120" i="2"/>
  <c r="J121" i="2"/>
  <c r="J122" i="2"/>
  <c r="J123" i="2"/>
  <c r="J124" i="2"/>
  <c r="J126" i="2"/>
  <c r="J127" i="2"/>
  <c r="J128" i="2"/>
  <c r="J130" i="2"/>
  <c r="J131" i="2"/>
  <c r="J133" i="2"/>
  <c r="J135" i="2"/>
  <c r="J136" i="2"/>
  <c r="J138" i="2"/>
  <c r="J139" i="2"/>
  <c r="J141" i="2"/>
  <c r="J142" i="2"/>
  <c r="J143" i="2"/>
  <c r="J145" i="2"/>
  <c r="J146" i="2"/>
  <c r="J147" i="2"/>
  <c r="J149" i="2"/>
  <c r="J150" i="2"/>
  <c r="J154" i="2"/>
  <c r="J155" i="2"/>
  <c r="J157" i="2"/>
  <c r="J158" i="2"/>
  <c r="J159" i="2"/>
  <c r="J161" i="2"/>
  <c r="J162" i="2"/>
  <c r="J164" i="2"/>
  <c r="J165" i="2"/>
  <c r="J166" i="2"/>
  <c r="J168" i="2"/>
  <c r="J170" i="2"/>
  <c r="J171" i="2"/>
  <c r="J174" i="2"/>
  <c r="J175" i="2"/>
  <c r="J177" i="2"/>
  <c r="J178" i="2"/>
  <c r="J180" i="2"/>
  <c r="J96" i="2"/>
  <c r="J87" i="2"/>
  <c r="J88" i="2"/>
  <c r="J86" i="2"/>
  <c r="J80" i="2"/>
  <c r="J72" i="2"/>
  <c r="J73" i="2"/>
  <c r="J74" i="2"/>
  <c r="J75" i="2"/>
  <c r="J76" i="2"/>
  <c r="J78" i="2"/>
  <c r="J71" i="2"/>
  <c r="J69" i="2"/>
  <c r="J68" i="2" s="1"/>
  <c r="J66" i="2"/>
  <c r="I60" i="2"/>
  <c r="J62" i="2"/>
  <c r="J58" i="2"/>
  <c r="J59" i="2"/>
  <c r="J57" i="2"/>
  <c r="J55" i="2"/>
  <c r="J54" i="2"/>
  <c r="J51" i="2"/>
  <c r="J52" i="2"/>
  <c r="J50" i="2"/>
  <c r="J45" i="2"/>
  <c r="J46" i="2"/>
  <c r="J47" i="2"/>
  <c r="J48" i="2"/>
  <c r="J44" i="2"/>
  <c r="J42" i="2"/>
  <c r="J41" i="2" s="1"/>
  <c r="J40" i="2"/>
  <c r="J39" i="2" s="1"/>
  <c r="J38" i="2"/>
  <c r="J37" i="2"/>
  <c r="J35" i="2"/>
  <c r="J33" i="2"/>
  <c r="J34" i="2"/>
  <c r="J32" i="2"/>
  <c r="K23" i="2"/>
  <c r="K11" i="2"/>
  <c r="K13" i="2"/>
  <c r="K15" i="2"/>
  <c r="K16" i="2"/>
  <c r="K18" i="2"/>
  <c r="K19" i="2"/>
  <c r="K21" i="2"/>
  <c r="K10" i="2"/>
  <c r="J23" i="2"/>
  <c r="J22" i="2" s="1"/>
  <c r="J19" i="2"/>
  <c r="J21" i="2"/>
  <c r="J18" i="2"/>
  <c r="J15" i="2"/>
  <c r="J16" i="2"/>
  <c r="J13" i="2"/>
  <c r="J12" i="2" s="1"/>
  <c r="J11" i="2"/>
  <c r="J10" i="2"/>
  <c r="I7" i="4" l="1"/>
  <c r="H7" i="4"/>
  <c r="J85" i="2"/>
  <c r="J17" i="2"/>
  <c r="J31" i="2"/>
  <c r="J36" i="2"/>
  <c r="J63" i="2"/>
  <c r="J9" i="2"/>
  <c r="J53" i="2"/>
  <c r="J95" i="2"/>
  <c r="J94" i="2" s="1"/>
  <c r="J49" i="2"/>
  <c r="J56" i="2"/>
  <c r="J14" i="2"/>
  <c r="J43" i="2"/>
  <c r="G292" i="2"/>
  <c r="G288" i="2"/>
  <c r="G280" i="2"/>
  <c r="G277" i="2"/>
  <c r="G270" i="2"/>
  <c r="G261" i="2"/>
  <c r="G254" i="2"/>
  <c r="G252" i="2"/>
  <c r="G241" i="2"/>
  <c r="G234" i="2"/>
  <c r="G232" i="2"/>
  <c r="G221" i="2"/>
  <c r="G220" i="2" s="1"/>
  <c r="G202" i="2"/>
  <c r="G201" i="2" s="1"/>
  <c r="G197" i="2"/>
  <c r="G196" i="2" s="1"/>
  <c r="G191" i="2"/>
  <c r="G189" i="2"/>
  <c r="G187" i="2"/>
  <c r="G224" i="2"/>
  <c r="G223" i="2" s="1"/>
  <c r="G179" i="2"/>
  <c r="G176" i="2"/>
  <c r="G173" i="2"/>
  <c r="G172" i="2" s="1"/>
  <c r="G169" i="2"/>
  <c r="G167" i="2"/>
  <c r="G163" i="2"/>
  <c r="G160" i="2"/>
  <c r="G156" i="2"/>
  <c r="G153" i="2"/>
  <c r="G148" i="2"/>
  <c r="G144" i="2"/>
  <c r="G140" i="2"/>
  <c r="G137" i="2"/>
  <c r="G134" i="2"/>
  <c r="G132" i="2"/>
  <c r="G129" i="2"/>
  <c r="G125" i="2"/>
  <c r="G119" i="2"/>
  <c r="G114" i="2"/>
  <c r="G110" i="2"/>
  <c r="G105" i="2"/>
  <c r="G103" i="2"/>
  <c r="G98" i="2"/>
  <c r="G95" i="2"/>
  <c r="G79" i="2"/>
  <c r="G85" i="2"/>
  <c r="G43" i="2"/>
  <c r="G77" i="2"/>
  <c r="G70" i="2"/>
  <c r="K70" i="2" s="1"/>
  <c r="G68" i="2"/>
  <c r="G63" i="2"/>
  <c r="G60" i="2"/>
  <c r="J60" i="2" s="1"/>
  <c r="G56" i="2"/>
  <c r="G53" i="2"/>
  <c r="G49" i="2"/>
  <c r="G41" i="2"/>
  <c r="G39" i="2"/>
  <c r="G36" i="2"/>
  <c r="G31" i="2"/>
  <c r="K31" i="2" s="1"/>
  <c r="G22" i="2"/>
  <c r="G17" i="2"/>
  <c r="G14" i="2"/>
  <c r="G12" i="2"/>
  <c r="G9" i="2"/>
  <c r="G82" i="2" l="1"/>
  <c r="G81" i="2" s="1"/>
  <c r="G85" i="4"/>
  <c r="I83" i="4"/>
  <c r="H83" i="4"/>
  <c r="J8" i="2"/>
  <c r="J7" i="2" s="1"/>
  <c r="J25" i="2" s="1"/>
  <c r="G251" i="2"/>
  <c r="G250" i="2" s="1"/>
  <c r="G294" i="2" s="1"/>
  <c r="G276" i="2"/>
  <c r="G275" i="2" s="1"/>
  <c r="G8" i="2"/>
  <c r="G101" i="2"/>
  <c r="G231" i="2"/>
  <c r="G230" i="2" s="1"/>
  <c r="G246" i="2" s="1"/>
  <c r="G94" i="2"/>
  <c r="G152" i="2"/>
  <c r="G151" i="2" s="1"/>
  <c r="G67" i="2"/>
  <c r="J30" i="2"/>
  <c r="K60" i="2"/>
  <c r="G25" i="2"/>
  <c r="G7" i="2"/>
  <c r="K197" i="2"/>
  <c r="J197" i="2"/>
  <c r="G30" i="2"/>
  <c r="G29" i="2" s="1"/>
  <c r="J167" i="2"/>
  <c r="K167" i="2"/>
  <c r="G186" i="2"/>
  <c r="G185" i="2" s="1"/>
  <c r="G226" i="2" s="1"/>
  <c r="I283" i="2"/>
  <c r="G56" i="1"/>
  <c r="G58" i="1"/>
  <c r="I58" i="1" s="1"/>
  <c r="F58" i="1"/>
  <c r="F56" i="1" s="1"/>
  <c r="D58" i="1"/>
  <c r="G89" i="2" l="1"/>
  <c r="I56" i="1"/>
  <c r="H56" i="1"/>
  <c r="G93" i="2"/>
  <c r="G181" i="2" s="1"/>
  <c r="G296" i="2" s="1"/>
  <c r="J283" i="2"/>
  <c r="K283" i="2"/>
  <c r="G52" i="1"/>
  <c r="I52" i="1" s="1"/>
  <c r="G48" i="1"/>
  <c r="G43" i="1"/>
  <c r="G41" i="1"/>
  <c r="F52" i="1"/>
  <c r="F46" i="1" s="1"/>
  <c r="D52" i="1"/>
  <c r="F48" i="1"/>
  <c r="D48" i="1"/>
  <c r="F29" i="1"/>
  <c r="F21" i="1" s="1"/>
  <c r="F41" i="1"/>
  <c r="F43" i="1"/>
  <c r="D43" i="1"/>
  <c r="D41" i="1"/>
  <c r="D29" i="1"/>
  <c r="G19" i="1"/>
  <c r="F19" i="1"/>
  <c r="D19" i="1"/>
  <c r="G8" i="1"/>
  <c r="G13" i="1"/>
  <c r="F8" i="1"/>
  <c r="F11" i="1"/>
  <c r="F13" i="1"/>
  <c r="D13" i="1"/>
  <c r="D11" i="1"/>
  <c r="D6" i="1" s="1"/>
  <c r="D8" i="1"/>
  <c r="F9" i="2"/>
  <c r="H9" i="2"/>
  <c r="F12" i="2"/>
  <c r="H12" i="2"/>
  <c r="K12" i="2"/>
  <c r="F14" i="2"/>
  <c r="H14" i="2"/>
  <c r="K14" i="2"/>
  <c r="F17" i="2"/>
  <c r="H17" i="2"/>
  <c r="K17" i="2"/>
  <c r="F22" i="2"/>
  <c r="H22" i="2"/>
  <c r="F31" i="2"/>
  <c r="H31" i="2"/>
  <c r="F36" i="2"/>
  <c r="H36" i="2"/>
  <c r="I36" i="2"/>
  <c r="F39" i="2"/>
  <c r="H39" i="2"/>
  <c r="I39" i="2"/>
  <c r="K39" i="2" s="1"/>
  <c r="F41" i="2"/>
  <c r="H41" i="2"/>
  <c r="I41" i="2"/>
  <c r="F43" i="2"/>
  <c r="H43" i="2"/>
  <c r="K43" i="2"/>
  <c r="F49" i="2"/>
  <c r="H49" i="2"/>
  <c r="I49" i="2"/>
  <c r="F53" i="2"/>
  <c r="H53" i="2"/>
  <c r="I53" i="2"/>
  <c r="K53" i="2" s="1"/>
  <c r="F56" i="2"/>
  <c r="H56" i="2"/>
  <c r="I56" i="2"/>
  <c r="K56" i="2" s="1"/>
  <c r="F60" i="2"/>
  <c r="H60" i="2"/>
  <c r="F63" i="2"/>
  <c r="H63" i="2"/>
  <c r="K63" i="2"/>
  <c r="F68" i="2"/>
  <c r="F67" i="2" s="1"/>
  <c r="H68" i="2"/>
  <c r="I68" i="2"/>
  <c r="K68" i="2" s="1"/>
  <c r="F70" i="2"/>
  <c r="H70" i="2"/>
  <c r="F77" i="2"/>
  <c r="H77" i="2"/>
  <c r="I77" i="2"/>
  <c r="F79" i="2"/>
  <c r="H79" i="2"/>
  <c r="I79" i="2"/>
  <c r="F85" i="2"/>
  <c r="F82" i="2" s="1"/>
  <c r="H85" i="2"/>
  <c r="H82" i="2" s="1"/>
  <c r="I85" i="2"/>
  <c r="I82" i="2" s="1"/>
  <c r="J82" i="2" s="1"/>
  <c r="J81" i="2" s="1"/>
  <c r="F95" i="2"/>
  <c r="H95" i="2"/>
  <c r="I95" i="2"/>
  <c r="K95" i="2" s="1"/>
  <c r="F98" i="2"/>
  <c r="H98" i="2"/>
  <c r="I98" i="2"/>
  <c r="F103" i="2"/>
  <c r="H103" i="2"/>
  <c r="I103" i="2"/>
  <c r="F105" i="2"/>
  <c r="H105" i="2"/>
  <c r="F110" i="2"/>
  <c r="H110" i="2"/>
  <c r="I110" i="2"/>
  <c r="F114" i="2"/>
  <c r="H114" i="2"/>
  <c r="F119" i="2"/>
  <c r="H119" i="2"/>
  <c r="F125" i="2"/>
  <c r="H125" i="2"/>
  <c r="F129" i="2"/>
  <c r="H129" i="2"/>
  <c r="I129" i="2"/>
  <c r="F132" i="2"/>
  <c r="H132" i="2"/>
  <c r="I132" i="2"/>
  <c r="F134" i="2"/>
  <c r="H134" i="2"/>
  <c r="I134" i="2"/>
  <c r="F137" i="2"/>
  <c r="H137" i="2"/>
  <c r="I137" i="2"/>
  <c r="F140" i="2"/>
  <c r="H140" i="2"/>
  <c r="I140" i="2"/>
  <c r="F144" i="2"/>
  <c r="H144" i="2"/>
  <c r="F148" i="2"/>
  <c r="H148" i="2"/>
  <c r="I148" i="2"/>
  <c r="F153" i="2"/>
  <c r="H153" i="2"/>
  <c r="I153" i="2"/>
  <c r="F156" i="2"/>
  <c r="H156" i="2"/>
  <c r="I156" i="2"/>
  <c r="F160" i="2"/>
  <c r="H160" i="2"/>
  <c r="I160" i="2"/>
  <c r="F163" i="2"/>
  <c r="H163" i="2"/>
  <c r="I163" i="2"/>
  <c r="F167" i="2"/>
  <c r="H167" i="2"/>
  <c r="F169" i="2"/>
  <c r="H169" i="2"/>
  <c r="I169" i="2"/>
  <c r="F173" i="2"/>
  <c r="F172" i="2" s="1"/>
  <c r="H173" i="2"/>
  <c r="I173" i="2"/>
  <c r="F176" i="2"/>
  <c r="H176" i="2"/>
  <c r="I176" i="2"/>
  <c r="I179" i="2"/>
  <c r="F187" i="2"/>
  <c r="H187" i="2"/>
  <c r="I187" i="2"/>
  <c r="F189" i="2"/>
  <c r="H189" i="2"/>
  <c r="I189" i="2"/>
  <c r="F191" i="2"/>
  <c r="H191" i="2"/>
  <c r="F197" i="2"/>
  <c r="F196" i="2" s="1"/>
  <c r="H197" i="2"/>
  <c r="H196" i="2" s="1"/>
  <c r="I196" i="2"/>
  <c r="F202" i="2"/>
  <c r="F201" i="2" s="1"/>
  <c r="H202" i="2"/>
  <c r="H201" i="2" s="1"/>
  <c r="F221" i="2"/>
  <c r="F220" i="2" s="1"/>
  <c r="H221" i="2"/>
  <c r="H220" i="2" s="1"/>
  <c r="I221" i="2"/>
  <c r="F223" i="2"/>
  <c r="H223" i="2"/>
  <c r="I224" i="2"/>
  <c r="F232" i="2"/>
  <c r="H232" i="2"/>
  <c r="I232" i="2"/>
  <c r="F234" i="2"/>
  <c r="H234" i="2"/>
  <c r="F241" i="2"/>
  <c r="H241" i="2"/>
  <c r="I241" i="2"/>
  <c r="F244" i="2"/>
  <c r="H244" i="2"/>
  <c r="I244" i="2"/>
  <c r="F252" i="2"/>
  <c r="H252" i="2"/>
  <c r="I252" i="2"/>
  <c r="F254" i="2"/>
  <c r="H254" i="2"/>
  <c r="F261" i="2"/>
  <c r="H261" i="2"/>
  <c r="F270" i="2"/>
  <c r="H270" i="2"/>
  <c r="I270" i="2"/>
  <c r="F277" i="2"/>
  <c r="H277" i="2"/>
  <c r="I277" i="2"/>
  <c r="F280" i="2"/>
  <c r="H280" i="2"/>
  <c r="F288" i="2"/>
  <c r="H288" i="2"/>
  <c r="I288" i="2"/>
  <c r="F292" i="2"/>
  <c r="H292" i="2"/>
  <c r="I292" i="2"/>
  <c r="I231" i="2" l="1"/>
  <c r="F17" i="1"/>
  <c r="D21" i="1"/>
  <c r="K41" i="2"/>
  <c r="I13" i="1"/>
  <c r="H13" i="1"/>
  <c r="I276" i="2"/>
  <c r="I186" i="2"/>
  <c r="I152" i="2"/>
  <c r="I11" i="1"/>
  <c r="H11" i="1"/>
  <c r="I19" i="1"/>
  <c r="H19" i="1"/>
  <c r="I41" i="1"/>
  <c r="H41" i="1"/>
  <c r="G29" i="1"/>
  <c r="G21" i="1" s="1"/>
  <c r="I38" i="1"/>
  <c r="H38" i="1"/>
  <c r="K49" i="2"/>
  <c r="I30" i="2"/>
  <c r="K30" i="2" s="1"/>
  <c r="H8" i="1"/>
  <c r="I8" i="1"/>
  <c r="H43" i="1"/>
  <c r="I43" i="1"/>
  <c r="I251" i="2"/>
  <c r="I101" i="2"/>
  <c r="H81" i="2"/>
  <c r="K22" i="2"/>
  <c r="I8" i="2"/>
  <c r="G46" i="1"/>
  <c r="I48" i="1"/>
  <c r="H48" i="1"/>
  <c r="J77" i="2"/>
  <c r="J70" i="2" s="1"/>
  <c r="J67" i="2" s="1"/>
  <c r="J29" i="2" s="1"/>
  <c r="K77" i="2"/>
  <c r="K9" i="2"/>
  <c r="K85" i="2"/>
  <c r="J79" i="2"/>
  <c r="K79" i="2"/>
  <c r="K36" i="2"/>
  <c r="J277" i="2"/>
  <c r="K277" i="2"/>
  <c r="K252" i="2"/>
  <c r="J252" i="2"/>
  <c r="J232" i="2"/>
  <c r="K232" i="2"/>
  <c r="K196" i="2"/>
  <c r="J196" i="2"/>
  <c r="I172" i="2"/>
  <c r="K173" i="2"/>
  <c r="J173" i="2"/>
  <c r="J163" i="2"/>
  <c r="K163" i="2"/>
  <c r="K125" i="2"/>
  <c r="J125" i="2"/>
  <c r="K280" i="2"/>
  <c r="J280" i="2"/>
  <c r="K254" i="2"/>
  <c r="J254" i="2"/>
  <c r="J234" i="2"/>
  <c r="K234" i="2"/>
  <c r="I201" i="2"/>
  <c r="K202" i="2"/>
  <c r="J202" i="2"/>
  <c r="K187" i="2"/>
  <c r="J187" i="2"/>
  <c r="J176" i="2"/>
  <c r="K176" i="2"/>
  <c r="K153" i="2"/>
  <c r="J153" i="2"/>
  <c r="K140" i="2"/>
  <c r="J140" i="2"/>
  <c r="J129" i="2"/>
  <c r="K129" i="2"/>
  <c r="J110" i="2"/>
  <c r="K110" i="2"/>
  <c r="K292" i="2"/>
  <c r="J292" i="2"/>
  <c r="K270" i="2"/>
  <c r="J270" i="2"/>
  <c r="K244" i="2"/>
  <c r="J244" i="2"/>
  <c r="I223" i="2"/>
  <c r="J224" i="2"/>
  <c r="K224" i="2"/>
  <c r="J191" i="2"/>
  <c r="K191" i="2"/>
  <c r="K169" i="2"/>
  <c r="J169" i="2"/>
  <c r="K160" i="2"/>
  <c r="J160" i="2"/>
  <c r="J134" i="2"/>
  <c r="K134" i="2"/>
  <c r="J119" i="2"/>
  <c r="K119" i="2"/>
  <c r="K103" i="2"/>
  <c r="J103" i="2"/>
  <c r="K179" i="2"/>
  <c r="J179" i="2"/>
  <c r="J148" i="2"/>
  <c r="K148" i="2"/>
  <c r="J137" i="2"/>
  <c r="K137" i="2"/>
  <c r="K105" i="2"/>
  <c r="J105" i="2"/>
  <c r="K288" i="2"/>
  <c r="J288" i="2"/>
  <c r="J261" i="2"/>
  <c r="K261" i="2"/>
  <c r="J241" i="2"/>
  <c r="K241" i="2"/>
  <c r="I220" i="2"/>
  <c r="J221" i="2"/>
  <c r="K221" i="2"/>
  <c r="J189" i="2"/>
  <c r="K189" i="2"/>
  <c r="J156" i="2"/>
  <c r="K156" i="2"/>
  <c r="K132" i="2"/>
  <c r="J132" i="2"/>
  <c r="J114" i="2"/>
  <c r="K114" i="2"/>
  <c r="J98" i="2"/>
  <c r="K98" i="2"/>
  <c r="H94" i="2"/>
  <c r="D17" i="1"/>
  <c r="F94" i="2"/>
  <c r="H67" i="2"/>
  <c r="F81" i="2"/>
  <c r="H172" i="2"/>
  <c r="I94" i="2"/>
  <c r="K94" i="2" s="1"/>
  <c r="H152" i="2"/>
  <c r="H101" i="2"/>
  <c r="H93" i="2" s="1"/>
  <c r="F8" i="2"/>
  <c r="F25" i="2" s="1"/>
  <c r="F7" i="2" s="1"/>
  <c r="F276" i="2"/>
  <c r="F275" i="2" s="1"/>
  <c r="H276" i="2"/>
  <c r="H275" i="2" s="1"/>
  <c r="H251" i="2"/>
  <c r="H250" i="2" s="1"/>
  <c r="H231" i="2"/>
  <c r="H230" i="2" s="1"/>
  <c r="H246" i="2" s="1"/>
  <c r="H186" i="2"/>
  <c r="H185" i="2" s="1"/>
  <c r="H226" i="2" s="1"/>
  <c r="F186" i="2"/>
  <c r="F152" i="2"/>
  <c r="F30" i="2"/>
  <c r="F29" i="2" s="1"/>
  <c r="F89" i="2" s="1"/>
  <c r="H30" i="2"/>
  <c r="H8" i="2"/>
  <c r="H25" i="2" s="1"/>
  <c r="H7" i="2" s="1"/>
  <c r="F251" i="2"/>
  <c r="F250" i="2" s="1"/>
  <c r="F231" i="2"/>
  <c r="F230" i="2" s="1"/>
  <c r="F246" i="2" s="1"/>
  <c r="F101" i="2"/>
  <c r="I67" i="2"/>
  <c r="K67" i="2" s="1"/>
  <c r="D46" i="1"/>
  <c r="F6" i="1"/>
  <c r="F62" i="1" s="1"/>
  <c r="G6" i="1"/>
  <c r="F185" i="2"/>
  <c r="F226" i="2" s="1"/>
  <c r="F151" i="2"/>
  <c r="J89" i="2" l="1"/>
  <c r="I151" i="2"/>
  <c r="H29" i="2"/>
  <c r="H89" i="2" s="1"/>
  <c r="I21" i="1"/>
  <c r="H21" i="1"/>
  <c r="D62" i="1"/>
  <c r="G17" i="1"/>
  <c r="H17" i="1" s="1"/>
  <c r="H29" i="1"/>
  <c r="I29" i="1"/>
  <c r="H151" i="2"/>
  <c r="I46" i="1"/>
  <c r="H46" i="1"/>
  <c r="I185" i="2"/>
  <c r="I226" i="2" s="1"/>
  <c r="I6" i="1"/>
  <c r="H6" i="1"/>
  <c r="I29" i="2"/>
  <c r="F294" i="2"/>
  <c r="F93" i="2"/>
  <c r="F181" i="2" s="1"/>
  <c r="I81" i="2"/>
  <c r="K82" i="2"/>
  <c r="J186" i="2"/>
  <c r="K186" i="2"/>
  <c r="K220" i="2"/>
  <c r="J220" i="2"/>
  <c r="J172" i="2"/>
  <c r="K172" i="2"/>
  <c r="K152" i="2"/>
  <c r="J152" i="2"/>
  <c r="I230" i="2"/>
  <c r="K231" i="2"/>
  <c r="J231" i="2"/>
  <c r="K144" i="2"/>
  <c r="J144" i="2"/>
  <c r="I7" i="2"/>
  <c r="K8" i="2"/>
  <c r="J201" i="2"/>
  <c r="K201" i="2"/>
  <c r="I250" i="2"/>
  <c r="K250" i="2" s="1"/>
  <c r="K251" i="2"/>
  <c r="J251" i="2"/>
  <c r="J250" i="2" s="1"/>
  <c r="I93" i="2"/>
  <c r="J101" i="2"/>
  <c r="K101" i="2"/>
  <c r="I275" i="2"/>
  <c r="K276" i="2"/>
  <c r="J276" i="2"/>
  <c r="K223" i="2"/>
  <c r="J223" i="2"/>
  <c r="H181" i="2"/>
  <c r="H294" i="2"/>
  <c r="I181" i="2" l="1"/>
  <c r="F296" i="2"/>
  <c r="G62" i="1"/>
  <c r="I294" i="2"/>
  <c r="K81" i="2"/>
  <c r="I89" i="2"/>
  <c r="J275" i="2"/>
  <c r="J294" i="2" s="1"/>
  <c r="K275" i="2"/>
  <c r="I25" i="2"/>
  <c r="K25" i="2" s="1"/>
  <c r="K7" i="2"/>
  <c r="K151" i="2"/>
  <c r="J151" i="2"/>
  <c r="I246" i="2"/>
  <c r="J230" i="2"/>
  <c r="J185" i="2"/>
  <c r="H296" i="2"/>
  <c r="J61" i="2"/>
  <c r="I296" i="2" l="1"/>
  <c r="K294" i="2"/>
  <c r="I62" i="1"/>
  <c r="H62" i="1"/>
  <c r="K29" i="2"/>
  <c r="K226" i="2"/>
  <c r="J226" i="2"/>
  <c r="J181" i="2"/>
  <c r="K181" i="2"/>
  <c r="K246" i="2"/>
  <c r="J246" i="2"/>
  <c r="K89" i="2" l="1"/>
  <c r="K296" i="2"/>
  <c r="J296" i="2" l="1"/>
</calcChain>
</file>

<file path=xl/sharedStrings.xml><?xml version="1.0" encoding="utf-8"?>
<sst xmlns="http://schemas.openxmlformats.org/spreadsheetml/2006/main" count="541" uniqueCount="426">
  <si>
    <t>УКУПНИ РАСХОДИ И ИЗДАЦИ ЗА СВА ОДЈЕЉЕЊА</t>
  </si>
  <si>
    <t>СВЕГА</t>
  </si>
  <si>
    <t>комунална опрема - контејнер и пресконтејнер</t>
  </si>
  <si>
    <t>Издаци за набавку специјалне опреме</t>
  </si>
  <si>
    <t>изградња полигона код школа</t>
  </si>
  <si>
    <t>изградња споеменика културе, историје и сл.</t>
  </si>
  <si>
    <t>изградња водовода</t>
  </si>
  <si>
    <t>Издаци за изградњу и прибављање осталих објеката</t>
  </si>
  <si>
    <t>саобраћајни знакови</t>
  </si>
  <si>
    <t>изградња вањског освјетљења</t>
  </si>
  <si>
    <t>изградња тротоара</t>
  </si>
  <si>
    <t>изградња мостова</t>
  </si>
  <si>
    <t>асфалтирање локалних путева</t>
  </si>
  <si>
    <t>изградња петље и прикључног пута на ауто-пут Добој-Бања Лука</t>
  </si>
  <si>
    <t>учешће у финансирању изградње регионалног пута Станари-Теслић</t>
  </si>
  <si>
    <t>Издаци за изградњу и прибављање саобраћајних објеката</t>
  </si>
  <si>
    <t>изградња помоћних објеката у МЗ-а (код гробља и домова)</t>
  </si>
  <si>
    <t>изградња административног центра - почетна фаза</t>
  </si>
  <si>
    <t>Издаци за изградњу и прибављање пословних зграда и објеката</t>
  </si>
  <si>
    <t>Издаци за произведену сталну имовину</t>
  </si>
  <si>
    <t>ИЗДАЦИ ЗА НЕФИНАНСИЈСКУ ИМОВИНУ</t>
  </si>
  <si>
    <t>Капитални грантови јавним нефинансиским субјектима - желјезнице РС</t>
  </si>
  <si>
    <t>Капитални грант-учешће у финансирању изградње регионалног пута Станари-Теслић</t>
  </si>
  <si>
    <t>Капитални грант - помоћ заједницама етажних власника</t>
  </si>
  <si>
    <t>Капитални грантови етничким и вјерским организацијама - санација светосавског дома</t>
  </si>
  <si>
    <t>Текући грантови у земљи</t>
  </si>
  <si>
    <t>одржавање и модеризација објеката зкп</t>
  </si>
  <si>
    <t>дјелатност зоо хигијене</t>
  </si>
  <si>
    <t>одвођење атмосферских падавина и других вода са јавних површина</t>
  </si>
  <si>
    <t>остале услуге одржавања јавних површина</t>
  </si>
  <si>
    <t>јавна расвјета (утрошак електричне енергије)</t>
  </si>
  <si>
    <t>чишћење јавних површина (тротоари, улице, наноси блата)</t>
  </si>
  <si>
    <t>услуге зимске службе</t>
  </si>
  <si>
    <t>услуге одржавања зелених површина (кошење траве и амброзије и депоније)</t>
  </si>
  <si>
    <t>Расходи за услуге одржавања јавних површина</t>
  </si>
  <si>
    <t>расходи за текуће одржавање превозних средстава</t>
  </si>
  <si>
    <t>одржавање спортско рекреативних терена, паркова, јавних површина</t>
  </si>
  <si>
    <t>одржавање локалних путева - насипање</t>
  </si>
  <si>
    <t>одржавање споменика културе</t>
  </si>
  <si>
    <t>санација локалних путева - клизишта</t>
  </si>
  <si>
    <t>реконструкција општинских саобраћајница под асфалтном површином</t>
  </si>
  <si>
    <t>Расходи за текуће одржавање осталих грађевинских објеката</t>
  </si>
  <si>
    <t>расходи за текуће одржавање зграде општине Станари (кречење, електричне инсталације, одржавање централног гријања, комуникационе инсталације)</t>
  </si>
  <si>
    <t>Расходи за текуће одржавање зграде општине</t>
  </si>
  <si>
    <t>Расходи по основу кориштења роба и сулуга</t>
  </si>
  <si>
    <t>ТЕКУЋИ РАСХОДИ  ОСИМ РАСХОДА  ОБРАЧУНСКОГ КАРАКТЕРА</t>
  </si>
  <si>
    <t>410 000</t>
  </si>
  <si>
    <t>Број потрошачке јединице: 0138160</t>
  </si>
  <si>
    <t xml:space="preserve">Назив потрошачке јединице: ОДЈЕЉЕЊЕ ЗА СТАМБЕНО КОМУНАЛНЕ ПОСЛОВЕ </t>
  </si>
  <si>
    <t>експропријација земљишта</t>
  </si>
  <si>
    <t>Прибављање земљишта</t>
  </si>
  <si>
    <t>услуге заштите животне средине</t>
  </si>
  <si>
    <t>испитивање животне средине</t>
  </si>
  <si>
    <t>Услуге заштите животне средине</t>
  </si>
  <si>
    <t>остале стручне услуге</t>
  </si>
  <si>
    <t>савјетодавне услуге</t>
  </si>
  <si>
    <t>финансирање противградне заштите</t>
  </si>
  <si>
    <t>израда пројектне документације - водовод</t>
  </si>
  <si>
    <t xml:space="preserve">израда пројектне документација </t>
  </si>
  <si>
    <t>израда елабората и студија</t>
  </si>
  <si>
    <t>Расходи за остале стручне услуге</t>
  </si>
  <si>
    <t>геодетско - катастарске услуге</t>
  </si>
  <si>
    <t>Расходи за правне и административне услуге</t>
  </si>
  <si>
    <t xml:space="preserve">Број потрошачке јединице: </t>
  </si>
  <si>
    <t>Назив потрошачке јединице: СЛУЖБА ЗА ПРОСТОРНО УРЕЂЕЊЕ</t>
  </si>
  <si>
    <t>адаптација и реконструкција ОШ Десанка Максимовић Станари</t>
  </si>
  <si>
    <t>Издаци за инвестиционо одржавање реконструкцију и адаптацију</t>
  </si>
  <si>
    <t>Издаци за нефинансиску имовину</t>
  </si>
  <si>
    <t>помоћ ученицима и студентима - стипендије</t>
  </si>
  <si>
    <t>Текуће дознаке грађанима које се исплаћују из буџета општине</t>
  </si>
  <si>
    <t>Дознаке на име социјалне заштите које се исплаћују из буџета општине Станари</t>
  </si>
  <si>
    <t>Tekući грант -  ОШ Десанка Максимовић Станари</t>
  </si>
  <si>
    <t>финансирање невладиних организација</t>
  </si>
  <si>
    <t>финансирање синдикалне организације радника општине</t>
  </si>
  <si>
    <t>финансирање организације породица погинулих и заробљених бораца и несталих цивила општине Станари</t>
  </si>
  <si>
    <t>Удружење логораша</t>
  </si>
  <si>
    <t>финансирање општинске борачке организације</t>
  </si>
  <si>
    <t>финансирање удружења пољопривредник</t>
  </si>
  <si>
    <t>финансирање културно умјетничких друштава и других организација у области културе</t>
  </si>
  <si>
    <t>финансирање вјерских и етичких организација</t>
  </si>
  <si>
    <t>финансирање изградње спомен храма у Станарима</t>
  </si>
  <si>
    <t>финансирање спортских удружења и организација</t>
  </si>
  <si>
    <t>финансирање хуманитарних организација - црвени крст</t>
  </si>
  <si>
    <t>финансирање политичких партија</t>
  </si>
  <si>
    <t>Грантови</t>
  </si>
  <si>
    <t>субвенционисање самозапошљавања у привреди</t>
  </si>
  <si>
    <t>финансирање подстицаја у пољопривреди - набавка садног материјала</t>
  </si>
  <si>
    <t>финансирање пољопривредне производње</t>
  </si>
  <si>
    <t>Субвнеције нефинансијским субјектима</t>
  </si>
  <si>
    <t>Субвенције</t>
  </si>
  <si>
    <t>ЈЗУ Дом здравља</t>
  </si>
  <si>
    <t>Остали расходи</t>
  </si>
  <si>
    <t>штампање часописа</t>
  </si>
  <si>
    <t>Услуге информисања и друге стручне услуге</t>
  </si>
  <si>
    <t>закуп озвучења</t>
  </si>
  <si>
    <t>Расходи за закуп постројења и опреме</t>
  </si>
  <si>
    <t>Број потрошачке јединице: 0138150</t>
  </si>
  <si>
    <t>Назив потрошачке јединице: ОДЈЕЉЕЊЕ ЗА ПРИВРЕДУ, ДРУШТВЕНЕ ДЈЕЛАТНОСТИ И ЛОКАЛНИ ЕКОНОМСКИ РАЗВОЈ</t>
  </si>
  <si>
    <t>Издаици за отплату дугова из ранијих периода</t>
  </si>
  <si>
    <t>Средства за финансирање разлике у куповини Рудничког ресторана - корекција вриједности</t>
  </si>
  <si>
    <t>издаци за залихе ситног инвентара</t>
  </si>
  <si>
    <t>издаци за залихе одјеће и обуће</t>
  </si>
  <si>
    <t>Издаци за залихе материјала, робе и ситног инвентара</t>
  </si>
  <si>
    <t>куповина земљишта за прикључну петљу</t>
  </si>
  <si>
    <t>куповина земљишта за изградњу производних хала</t>
  </si>
  <si>
    <t>Издаци за непроизведену сталну имовину</t>
  </si>
  <si>
    <t>набавка модула за улазак у систем трезорског пословања</t>
  </si>
  <si>
    <t>набавка рачунарског програма за вођење евиденције</t>
  </si>
  <si>
    <t>Издаци за набавку нематеријалну произведену имовину</t>
  </si>
  <si>
    <t>одржавање опреме која је предмет набавке</t>
  </si>
  <si>
    <t>Издаци за одржавање опреме</t>
  </si>
  <si>
    <t>набавка алармних и сигурносних система</t>
  </si>
  <si>
    <t>набавка противпожарне опреме</t>
  </si>
  <si>
    <t>набавка опреме за вентилацију и хлађење</t>
  </si>
  <si>
    <t>Издаци за набавку гријне, расхладне и заштитне опреме</t>
  </si>
  <si>
    <t>комуникациона опрема- мобилни и фиксни телефони</t>
  </si>
  <si>
    <t>набава мрежне рачунарске опреме</t>
  </si>
  <si>
    <t>Издаци за набавку комуникационе опреме</t>
  </si>
  <si>
    <t>набавка осталих канцеларисјких машина, алата и инвентара</t>
  </si>
  <si>
    <t>набавка рачунарске опреме</t>
  </si>
  <si>
    <t>набавка канцеларијског намјештаја</t>
  </si>
  <si>
    <t>Издаци за набавку канцеларијске оопреме</t>
  </si>
  <si>
    <t>набавка теренских возила (ватрогасно возило, камион за одвоз смећа)</t>
  </si>
  <si>
    <t>набавка службених аутомобила</t>
  </si>
  <si>
    <t>Издаци за набавку превозних средстава</t>
  </si>
  <si>
    <t>Издаци за нефинансијску имовину</t>
  </si>
  <si>
    <t>бруто накнаде волонтерима</t>
  </si>
  <si>
    <t>бруто накнаде за уговор о дјелу</t>
  </si>
  <si>
    <t>Расходи за бруто накнаде ван радног одонса</t>
  </si>
  <si>
    <t>одржавање лиценци</t>
  </si>
  <si>
    <t>одржавање рачунара</t>
  </si>
  <si>
    <t>одржавање рачунарских програма</t>
  </si>
  <si>
    <t>Расходи за компјутерске услуге</t>
  </si>
  <si>
    <t>конверзије</t>
  </si>
  <si>
    <t>платни промет - банке</t>
  </si>
  <si>
    <t>исплата - поште</t>
  </si>
  <si>
    <t>Услуге финансијског посредовања</t>
  </si>
  <si>
    <t>осигурање запослених</t>
  </si>
  <si>
    <t>осигурање возила</t>
  </si>
  <si>
    <t>Услуге осигурања</t>
  </si>
  <si>
    <t>утрошак нафте и нафтних деривата</t>
  </si>
  <si>
    <t>утрошак бензина</t>
  </si>
  <si>
    <t>Расходи по основу утрошка горива</t>
  </si>
  <si>
    <t>остало текуће одржавање опреме - ostalo tekuće održavanje</t>
  </si>
  <si>
    <t>Остало текуће одржавање</t>
  </si>
  <si>
    <t>одржавање гријне, расхладне и заштитне опреме</t>
  </si>
  <si>
    <t>одржавање канцеларијске опреме</t>
  </si>
  <si>
    <t>Текуће одржавање опреме</t>
  </si>
  <si>
    <t>остала стручна литература</t>
  </si>
  <si>
    <t>књиге</t>
  </si>
  <si>
    <t>стручни часописи</t>
  </si>
  <si>
    <t>Стручна литература</t>
  </si>
  <si>
    <t>остали канцеларијски материјал</t>
  </si>
  <si>
    <t>канцеларијска помагала</t>
  </si>
  <si>
    <t>регистратори, фасцикле и омоти</t>
  </si>
  <si>
    <t>обрасци и папир</t>
  </si>
  <si>
    <t>компјутерски материјал (усб, цд, двд, остале меморије)</t>
  </si>
  <si>
    <t>Канцеларијски материјал</t>
  </si>
  <si>
    <t>остале комуналне накнаде и таксе</t>
  </si>
  <si>
    <t>дератизација</t>
  </si>
  <si>
    <t>одвоз смећа</t>
  </si>
  <si>
    <t>водовод и канализација</t>
  </si>
  <si>
    <t>Расходи за комуналне услуге</t>
  </si>
  <si>
    <t>утрошак остале енергије</t>
  </si>
  <si>
    <t>утрошак угља</t>
  </si>
  <si>
    <t>електрична енергија (без јавне расвјете)</t>
  </si>
  <si>
    <t>Расходи по основу утрошка енергије</t>
  </si>
  <si>
    <t>поштанске услуге</t>
  </si>
  <si>
    <t>кориштење интернета</t>
  </si>
  <si>
    <t>кориштење мобилног телефона</t>
  </si>
  <si>
    <t>кориштење фиксног телефона</t>
  </si>
  <si>
    <t>Расходи за комуникационе услуге</t>
  </si>
  <si>
    <t>закуп превозних средстава</t>
  </si>
  <si>
    <t>Расход за закуп постројења и опреме</t>
  </si>
  <si>
    <t>Расходи за закуп пословних просторија</t>
  </si>
  <si>
    <t>порези и доприноси на накнаде</t>
  </si>
  <si>
    <t>нето накнаде</t>
  </si>
  <si>
    <t>Бруто накнаде трошкоа и осталих личних примања запослених</t>
  </si>
  <si>
    <t>порези и доприноси на плату</t>
  </si>
  <si>
    <t>нето плата</t>
  </si>
  <si>
    <t>Расходи за бруто плате</t>
  </si>
  <si>
    <t>Расходи за лична примања</t>
  </si>
  <si>
    <t>Број потрошачке јединице: 0138140</t>
  </si>
  <si>
    <t>Назив потрошачке јединице: ОДЈЕЉЕЊЕ ЗА ФИНАНСИЈЕ И БУЏЕТ</t>
  </si>
  <si>
    <t>алат</t>
  </si>
  <si>
    <t>Набавка ватрогасне опреме</t>
  </si>
  <si>
    <t>Набавка опреме за цивилну заштиту</t>
  </si>
  <si>
    <t>Идаци за произведену сталну имовину</t>
  </si>
  <si>
    <t>Буџетска резерва</t>
  </si>
  <si>
    <t>БУЏЕТСКА РЕЗЕРВА</t>
  </si>
  <si>
    <t>*****</t>
  </si>
  <si>
    <t>остале текуће дознаке на име социјалне заштите које се исплаћују из буџета општине</t>
  </si>
  <si>
    <t>Остале дознаке грађанима које се исплаћују из буџета општине</t>
  </si>
  <si>
    <t>помоћ грађанима у натури</t>
  </si>
  <si>
    <t>помоћ пензионерима и незапосленим лицима</t>
  </si>
  <si>
    <t>помоћ породици, дјеци и младима</t>
  </si>
  <si>
    <t>помоћ избјеглим и расељеним лицима</t>
  </si>
  <si>
    <t>стимулација материнства</t>
  </si>
  <si>
    <t>помоћ породицама палих бораца, ратних војних инвалида и цивилних жртава рата и борцима</t>
  </si>
  <si>
    <t>текуће дознаке корисницима социјалне заштите које се исплаћују од стране установе социјалне заштите</t>
  </si>
  <si>
    <t>Дознака на име социјалне заштите које се исплаћују из буџета општине Станари</t>
  </si>
  <si>
    <t>израда медаља, плакета и сл.</t>
  </si>
  <si>
    <t>вансудска поравнања</t>
  </si>
  <si>
    <t>Расходи по судским рјешењима</t>
  </si>
  <si>
    <t>организовање дочека званичних делегација код начелника општине и сл.</t>
  </si>
  <si>
    <t>Расходи по основу репрезентације</t>
  </si>
  <si>
    <t>котизација за семинаре, савјетовање и симпозијуме</t>
  </si>
  <si>
    <t>курсеви за запослене</t>
  </si>
  <si>
    <t>уплате за стручни испит запослених</t>
  </si>
  <si>
    <t>Расходи за стручно усавршавање запослених</t>
  </si>
  <si>
    <t>услуге вјештачења</t>
  </si>
  <si>
    <t>процјенитељске услуге</t>
  </si>
  <si>
    <t>Расходи за процјенитељске услуге</t>
  </si>
  <si>
    <t>остале правне услуге</t>
  </si>
  <si>
    <t>услуге превођења</t>
  </si>
  <si>
    <t>услуге нотара</t>
  </si>
  <si>
    <t>услуге рекламе, пропаганде и односа са јавношћу</t>
  </si>
  <si>
    <t>услуге објављивања тендера, оглса и информативних тексотва</t>
  </si>
  <si>
    <t>штампање билтена општине</t>
  </si>
  <si>
    <t>штампање календара</t>
  </si>
  <si>
    <t>услуге штампања, графичке обраде, увезивања, дизајна и сл.</t>
  </si>
  <si>
    <t>Услуге информисања  и друге стручне услуге</t>
  </si>
  <si>
    <t>путовање и смјештај у иностранство</t>
  </si>
  <si>
    <t>Расходи по основу путовања и смјештаја</t>
  </si>
  <si>
    <t>материјал за потребе цивилне заштите</t>
  </si>
  <si>
    <t>Расходи за специјални материјал</t>
  </si>
  <si>
    <t>културне активности и манифестације</t>
  </si>
  <si>
    <t>књиге за школе - поклони</t>
  </si>
  <si>
    <t>Расходи за материјла за посебне намјене</t>
  </si>
  <si>
    <t>Остали режијски материјал</t>
  </si>
  <si>
    <t>остали материјла за одржавање чистоће</t>
  </si>
  <si>
    <t>помагал за одржавање чистоће</t>
  </si>
  <si>
    <t>хемијски материјла за одржавање чистоће</t>
  </si>
  <si>
    <t>Материјал за одржавање чистоће</t>
  </si>
  <si>
    <t>Број потрошачке јединице: 0138130</t>
  </si>
  <si>
    <t>Назив потрошачке јединице:  ОДЈЕЉЕЊЕ ЗА ОПШТУ УПРАВУ И ЗАЈЕДНИЧКЕ, УПРАВНО-ПРАВНЕ ПОСЛОВЕ И БОРАЧКО ИНВАЛИДСКУ ЗАШТИТУ</t>
  </si>
  <si>
    <t>организовање пријема, манифестација, дана општине и сл.</t>
  </si>
  <si>
    <t>бирачки одбори</t>
  </si>
  <si>
    <t>скупштински одборници</t>
  </si>
  <si>
    <t xml:space="preserve">општинска изборна комисија </t>
  </si>
  <si>
    <t>Расходи за бруто накнаде ван радног односа</t>
  </si>
  <si>
    <t>смјештај и храна на службени путовањима</t>
  </si>
  <si>
    <t xml:space="preserve">службена путовања </t>
  </si>
  <si>
    <t>Расходи по основу пуутовања и смјештаја</t>
  </si>
  <si>
    <t>службена гласила</t>
  </si>
  <si>
    <t>Расходи за стручну литературу, часописе</t>
  </si>
  <si>
    <t>закуп заштитна, гријна и расхладна опрема</t>
  </si>
  <si>
    <t xml:space="preserve">опрема за озвучење </t>
  </si>
  <si>
    <t>Расходи по основу закупа постројења и опреме</t>
  </si>
  <si>
    <t>Број потрошачке јединице: 0138110</t>
  </si>
  <si>
    <t>Назив потрошачке јединице: СКУПШТИНА ОПШТИНЕ</t>
  </si>
  <si>
    <t>Ребаланс 1 са реалокацијама</t>
  </si>
  <si>
    <t>Буџет 2016</t>
  </si>
  <si>
    <t>О П И С</t>
  </si>
  <si>
    <t>Економски код</t>
  </si>
  <si>
    <t>ОПИС</t>
  </si>
  <si>
    <t>Ребаланс 1 буџета са реалокацијама</t>
  </si>
  <si>
    <t>Ребаланс 2 буџета за 2016. годину</t>
  </si>
  <si>
    <t>ПОРЕСКИ ПРИХОДИ</t>
  </si>
  <si>
    <t>Порези на лична примања и приходе од самосталне дјелатности</t>
  </si>
  <si>
    <t>Порез на приходе од самосталне дјелатности</t>
  </si>
  <si>
    <t>Порез на лична примања</t>
  </si>
  <si>
    <t>Порез на имовину</t>
  </si>
  <si>
    <t>Порез на непокретности</t>
  </si>
  <si>
    <t>Индиректни порези</t>
  </si>
  <si>
    <t>Индиректни порези дозначени од Управе за индиректно опорезивање</t>
  </si>
  <si>
    <t>Остали порески приходи</t>
  </si>
  <si>
    <t>НЕПОРЕСКИ ПРИХОДИ</t>
  </si>
  <si>
    <t>Приходи од имовине</t>
  </si>
  <si>
    <t>Приходи од давања у закуп пословних објеката</t>
  </si>
  <si>
    <t>Накнаде, таксе и приходи од пружања јавних услуга</t>
  </si>
  <si>
    <t>Комуналне накнаде и таксе</t>
  </si>
  <si>
    <t>Накнаде по разним основама</t>
  </si>
  <si>
    <t>Административне општинске таксе</t>
  </si>
  <si>
    <t xml:space="preserve">Комунална такса на фирму </t>
  </si>
  <si>
    <t>Комунална такса на држање животиња</t>
  </si>
  <si>
    <t>Комунална такса за кориштење простора на јавним површинама</t>
  </si>
  <si>
    <t>Комнална такса за кориштење рекламних паноа</t>
  </si>
  <si>
    <t>Боравишна такса</t>
  </si>
  <si>
    <t>Накнада за уређење грађевинског земљишта</t>
  </si>
  <si>
    <t>Накнада за кориштење грађевинског земљишта</t>
  </si>
  <si>
    <t>Накнада за воде за индустријске процесе укључујући и термоелектране</t>
  </si>
  <si>
    <t>Накнаде за промјену намјене пољопривредног земљишта</t>
  </si>
  <si>
    <t>Накнада за воде</t>
  </si>
  <si>
    <t>Накнада за кориштење комуналних добара</t>
  </si>
  <si>
    <t>Средства за финансирање посебних мјера заштите од пожара</t>
  </si>
  <si>
    <t>Накнада за кориштење природних ресурса у сврху производње електричне енергије</t>
  </si>
  <si>
    <t>Накнада за извађени материјал из водотокова</t>
  </si>
  <si>
    <t>Накнда за кориштење минералних сировина</t>
  </si>
  <si>
    <t>Приходи од пружања јавних услуга</t>
  </si>
  <si>
    <t>Приходи општинских органа управе</t>
  </si>
  <si>
    <t>Новчане казне</t>
  </si>
  <si>
    <t xml:space="preserve">Општинске новчане казне </t>
  </si>
  <si>
    <t>ГРАНТОВИ И ТРАНСФЕРИ</t>
  </si>
  <si>
    <t>ГРАНТОВИ</t>
  </si>
  <si>
    <t>Грант општини Станари намјењен за пројекат о заштити животне средине у сарадњи са Фондом за заштиту животне средине</t>
  </si>
  <si>
    <t>ТРАНСФЕРИ</t>
  </si>
  <si>
    <t>Трансфер Министарства здравља и социјалне заштите за финансирање обавезних права штићеника социјалне заштите</t>
  </si>
  <si>
    <t>УКУПНО БУЏЕТСКИ ПРИХОДИ</t>
  </si>
  <si>
    <t>Накнада за шуме</t>
  </si>
  <si>
    <t>ПРИМИЦИ ЗА НЕФИНАНСИЈСКУ ИМОВИНУ</t>
  </si>
  <si>
    <t>Примициц за непроизведену сталну имовину</t>
  </si>
  <si>
    <t>Примици за градско грађевинско земљиште</t>
  </si>
  <si>
    <t>ТЕКУЋИ РАСХОДИ</t>
  </si>
  <si>
    <t>РАСХОДИ ЗА ЛИЧНА ПРИМАЊА</t>
  </si>
  <si>
    <t>порези и доприноси</t>
  </si>
  <si>
    <t>Бруто накнаде трошкова</t>
  </si>
  <si>
    <t>Нацрт Ребаланс 2 буџета за 2016. годину</t>
  </si>
  <si>
    <t>РАСХОДИ ПО ОСНОВУ КОРИШТЕЊЕ РОБА И УСЛУГА</t>
  </si>
  <si>
    <t>Ребаланс 1 буџета за 2016.</t>
  </si>
  <si>
    <t>Расходи по основу закупа</t>
  </si>
  <si>
    <t>Расходи по основу утрошка енергије, комуналних, комуникационих услуга</t>
  </si>
  <si>
    <t>Расходи за режијски материјал</t>
  </si>
  <si>
    <t>Расходи за посебне намјене</t>
  </si>
  <si>
    <t>Расходи за текуће одржавање</t>
  </si>
  <si>
    <t>Расходи за стручне услуге</t>
  </si>
  <si>
    <t>РАСХОДИ ФИНАНСИРАЊА И ДРУГИ ФИНАНСИЈСКИ ТРОШКОВИ</t>
  </si>
  <si>
    <t>Расходи по основу камата на примљене зајмове у земљи</t>
  </si>
  <si>
    <t>Расходи по основу затезних камата</t>
  </si>
  <si>
    <t>СУБВЕНЦИЈЕ</t>
  </si>
  <si>
    <t>Субвенције у области пољопривреде</t>
  </si>
  <si>
    <t>Субвенције за запошљавање и самозапошљавање</t>
  </si>
  <si>
    <t xml:space="preserve">ГРАНТОВИ </t>
  </si>
  <si>
    <t>Грантови у земљи</t>
  </si>
  <si>
    <t>финансирање вјерских организација</t>
  </si>
  <si>
    <t>финансирање цивилне заштите</t>
  </si>
  <si>
    <t>финансирање организације породица палих бораца, РВИ и цивилних жртава рата</t>
  </si>
  <si>
    <t>финансирање синдикалне организације</t>
  </si>
  <si>
    <t>развој туризма</t>
  </si>
  <si>
    <t>финансирање хуманитарних организација -- ОО ЦК</t>
  </si>
  <si>
    <t>финанасирање организација у области културе</t>
  </si>
  <si>
    <t>финансирање организација у области спорта</t>
  </si>
  <si>
    <t>ДОЗНАКЕ НА ИМЕ СОЦИЈАНЕ ЗАШТИТЕ</t>
  </si>
  <si>
    <t xml:space="preserve">Дознаке грађанима које се исплаћују из буџета општине </t>
  </si>
  <si>
    <t>ИЗДАЦИ ЗА НЕПРОИЗВЕДЕНУ СТАЛНУ ИМОВИНУ</t>
  </si>
  <si>
    <t>Издаци за изградњу и прибављање зграда и објеката</t>
  </si>
  <si>
    <t>Издаци за инвестиционо одржавање реконструкцију и адаптацију зграда и објеката</t>
  </si>
  <si>
    <t>Издаци за набавку постројења и опреме</t>
  </si>
  <si>
    <t>Издаци за инвестиционо одржавање опреме</t>
  </si>
  <si>
    <t>Издаци за биолошку имовину</t>
  </si>
  <si>
    <t>Издаци за нематеријалну произведену имовину</t>
  </si>
  <si>
    <t>ИЗДАЦИ ЗА ПРОИЗВЕДЕНУ СТАЛНУ ИМОВИНУ</t>
  </si>
  <si>
    <t>Издаци за прибављање земљишта</t>
  </si>
  <si>
    <t>ИЗДАЦИ ЗА ЗАЛИХЕ МАТЕРИЈАЛА, РОБЕ, СИТНОГ ИНВ. И СЛ.</t>
  </si>
  <si>
    <t>Ситан инвентар, ауто гуме, унифоме и сл.</t>
  </si>
  <si>
    <t>Остали непорески приходи</t>
  </si>
  <si>
    <t>БУЏЕТСКИ ПРИХОДИ</t>
  </si>
  <si>
    <t>БУЏЕТСКИ РАСХОДИ</t>
  </si>
  <si>
    <t>Расходи по основу кориштења роба и услуга</t>
  </si>
  <si>
    <t xml:space="preserve">Расходи финансирања и други финансијски трошкови </t>
  </si>
  <si>
    <t>Дознаке на име социјалне заштите</t>
  </si>
  <si>
    <t>******</t>
  </si>
  <si>
    <t>БУЏЕТСКА  РЕЗЕРВА</t>
  </si>
  <si>
    <t>БРУТО БУЏЕТСКИ СУФИЦИТ/ДЕФИЦИТ</t>
  </si>
  <si>
    <t>НЕТО ИЗДАЦИ ЗА НЕФИНАНСИЈСКУ ИМОВИНУ</t>
  </si>
  <si>
    <t>Примици за нефинансијску имовину</t>
  </si>
  <si>
    <t>Издаци за нефинансијску имовини</t>
  </si>
  <si>
    <t>БУЏЕТСКИ СУФИЦИТ/ДЕФИЦИТ</t>
  </si>
  <si>
    <t>НЕТО ПРИМИЦИ ОД ФИНАНСИЈСКЕ ИМОВИНЕ</t>
  </si>
  <si>
    <t>Примици од финансијске имовине</t>
  </si>
  <si>
    <t>Издаци за финансијску имовину</t>
  </si>
  <si>
    <t>НЕТО ЗАДУЖИВАЊЕ</t>
  </si>
  <si>
    <t>Примици од задуживања</t>
  </si>
  <si>
    <t>Издаци за отплату дугова</t>
  </si>
  <si>
    <t>РАЗЛИКА У ФИНАНСИРАЊУ</t>
  </si>
  <si>
    <t>Ребаланс 1 буџета за 2016</t>
  </si>
  <si>
    <t>Нацрт Ребаланса 2 за 2016</t>
  </si>
  <si>
    <t>Разлика (6-5)</t>
  </si>
  <si>
    <t>Индекс (6/5*100)</t>
  </si>
  <si>
    <t>Нацрт Ребаланса 2 2016</t>
  </si>
  <si>
    <t xml:space="preserve"> </t>
  </si>
  <si>
    <t>ТАБЕЛА ФИНАНСИРАЊА ПО РЕБАЛАНСУ 2 БУЏЕТА ЗА 2016. ГОДИНУ</t>
  </si>
  <si>
    <t>ФИНАНСИРАЊЕ</t>
  </si>
  <si>
    <t>НЕТО ПРИМИЦИ ОД ФИНАНСИЈСКЕ ИМОВИНЕ И ЗАДУЖИВАЊА</t>
  </si>
  <si>
    <t>Примици од наплате датих зајмова</t>
  </si>
  <si>
    <t>Издаци за дате зајмове</t>
  </si>
  <si>
    <t>ПРИМИЦИ ОД ФИНАНСИЈСКЕ ИМОВИНЕ</t>
  </si>
  <si>
    <t>ИЗДАЦИ ЗА ФИНАНСИЈСКУ ИМОВИНУ</t>
  </si>
  <si>
    <t>ПРИМИЦИ ОД ЗАДУЖИВАЊА</t>
  </si>
  <si>
    <t>Примици од узетих зајмови</t>
  </si>
  <si>
    <t>ИЗДАЦИ ЗА ОТПЛАТУ ДУГОВА</t>
  </si>
  <si>
    <t>Издаци за отплату обавеза из ранијих периода</t>
  </si>
  <si>
    <t>Разлика (6-4)</t>
  </si>
  <si>
    <t>Индекс (6/4*100)</t>
  </si>
  <si>
    <t>Ребаланс 1 буџета за 2016. годину</t>
  </si>
  <si>
    <t>Индекс (6/4)*100</t>
  </si>
  <si>
    <t>Финансирање набавке садног материјала</t>
  </si>
  <si>
    <t>капитални грантови</t>
  </si>
  <si>
    <t>УКУПНО</t>
  </si>
  <si>
    <r>
      <rPr>
        <b/>
        <sz val="8"/>
        <color indexed="8"/>
        <rFont val="Arial"/>
        <family val="2"/>
      </rPr>
      <t>О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П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И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С</t>
    </r>
  </si>
  <si>
    <t>O1</t>
  </si>
  <si>
    <t>ОПШТЕ ЈАВНЕ УСЛУГЕ</t>
  </si>
  <si>
    <t>O2</t>
  </si>
  <si>
    <t>ОДБРАНА</t>
  </si>
  <si>
    <t>O3</t>
  </si>
  <si>
    <t>ЈАВНИ РЕД И СИГУРНОСТ</t>
  </si>
  <si>
    <t>O4</t>
  </si>
  <si>
    <t>ЕКОНОМСКИ ПОСЛОВИ</t>
  </si>
  <si>
    <t>ЗАШТИТА ЖИВОТНЕ СРЕДИНЕ</t>
  </si>
  <si>
    <t>O6</t>
  </si>
  <si>
    <t>СТАМБЕНИ И ЗАЈЕДНИЧКИ ПОСЛОВИ</t>
  </si>
  <si>
    <t>О7</t>
  </si>
  <si>
    <t>ЗДРАВСТВО</t>
  </si>
  <si>
    <t>О8</t>
  </si>
  <si>
    <t>РЕКРЕАЦИЈА , КУЛТУРА И РЕЛИГИЈА</t>
  </si>
  <si>
    <t>О9</t>
  </si>
  <si>
    <t>ОБРАЗОВАЊЕ</t>
  </si>
  <si>
    <t>СОЦИЈАЛНА ЗАШТИТА</t>
  </si>
  <si>
    <t>Oстали*****</t>
  </si>
  <si>
    <t>Буџетска резерва****</t>
  </si>
  <si>
    <t>СВЕГА БУЏЕТСКИ РАСХОДИ - БУЏЕТСКА ПОТРОШЊА</t>
  </si>
  <si>
    <t>ФУНКЦИОНАЛНА КЛАСИФИКАЦИЈА РАСХОДА ПО РЕБАЛАНСУ 2 БУЏЕТА ОПШТИНЕ СТАНАРИ ЗА 2016. ГОДИНУ</t>
  </si>
  <si>
    <t>Издаци за инвестиционо одржавање, реконструкцију и адаптацију</t>
  </si>
  <si>
    <t>Адаптација дијела зграде општинске управе</t>
  </si>
  <si>
    <t>НЕТО ФИНАНСИРАЊЕ</t>
  </si>
  <si>
    <t>БУЏЕТСКИ ПРИХОДИ И ПРИМИЦИ ЗА НЕФИНАНСИЈСКУ ИМОВИНУ ПО РЕБАЛАНСУ 2 БУЏЕТА ЗА 2016. ГОДИНУ</t>
  </si>
  <si>
    <t>БУЏЕТСКИ РАСХОДИ И ИЗДАЦИ ЗА НЕФИНАНСИЈСКУ ИМОВИНУ ПО РЕБАЛАНСУ 2 БУЏЕТА ЗА 2016. ГОДИНУ</t>
  </si>
  <si>
    <t>ОРГАНИЗАЦИОНА КЛАСИФИКАЦИЈА РАСХОДА И ИЗДАТАКА ПО РЕБАЛАНСУ 2 БУЏЕТА ЗА 2016. ГОДИНУ</t>
  </si>
  <si>
    <t>бруто накнаде за рад одбора за жалбе</t>
  </si>
  <si>
    <t>бруто накнада за рад посланичке канцеларије</t>
  </si>
  <si>
    <t>Чланарина за Савез општина и градова РС</t>
  </si>
  <si>
    <t>Нацрт ребаланса 2 буџета за 2016. годину</t>
  </si>
  <si>
    <t>БУЏЕТСКИ ПРИХОДИ И ПРИМИЦИ ЗА НЕФИНАНСИЈСКУ ИМОВИНУ ПО РЕБАЛАНСУ 2 БУЏЕТА ЗА 2016. ГОДИНУ - ОПШТИ ДИО</t>
  </si>
  <si>
    <t>ЈКП Екосфера</t>
  </si>
  <si>
    <t>ЈУ Центар за културу</t>
  </si>
  <si>
    <t xml:space="preserve">ЈУ Спортско туристичка организација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</si>
</sst>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4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color rgb="FF000000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14"/>
      <color rgb="FF000000"/>
      <name val="Calibri Light"/>
      <family val="1"/>
      <charset val="238"/>
      <scheme val="major"/>
    </font>
    <font>
      <sz val="14"/>
      <color rgb="FF000000"/>
      <name val="Calibri Light"/>
      <family val="1"/>
      <charset val="238"/>
      <scheme val="major"/>
    </font>
    <font>
      <sz val="14"/>
      <name val="Calibri Light"/>
      <family val="1"/>
      <charset val="238"/>
      <scheme val="major"/>
    </font>
    <font>
      <sz val="11"/>
      <color rgb="FF000000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i/>
      <sz val="11"/>
      <color rgb="FF000000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i/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1"/>
      <color theme="0"/>
      <name val="Calibri Light"/>
      <family val="2"/>
      <scheme val="major"/>
    </font>
    <font>
      <i/>
      <sz val="10"/>
      <color theme="1"/>
      <name val="Cambria"/>
      <family val="1"/>
      <charset val="238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rgb="FF000000"/>
      <name val="Calibri Light"/>
      <family val="2"/>
      <charset val="238"/>
      <scheme val="major"/>
    </font>
    <font>
      <b/>
      <sz val="12"/>
      <color rgb="FF000000"/>
      <name val="Calibri Light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4" fillId="0" borderId="0"/>
  </cellStyleXfs>
  <cellXfs count="352">
    <xf numFmtId="0" fontId="0" fillId="0" borderId="0" xfId="0"/>
    <xf numFmtId="0" fontId="3" fillId="0" borderId="0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3" applyNumberFormat="1" applyFont="1" applyFill="1" applyBorder="1" applyAlignment="1">
      <alignment horizontal="center" vertical="center" wrapText="1"/>
    </xf>
    <xf numFmtId="3" fontId="5" fillId="0" borderId="0" xfId="3" applyNumberFormat="1" applyFont="1" applyFill="1" applyBorder="1" applyAlignment="1">
      <alignment horizontal="center" vertical="center" wrapText="1"/>
    </xf>
    <xf numFmtId="3" fontId="6" fillId="3" borderId="2" xfId="3" applyNumberFormat="1" applyFont="1" applyFill="1" applyBorder="1" applyAlignment="1">
      <alignment horizontal="center" vertical="center" wrapText="1"/>
    </xf>
    <xf numFmtId="3" fontId="7" fillId="3" borderId="3" xfId="3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center"/>
    </xf>
    <xf numFmtId="3" fontId="5" fillId="0" borderId="5" xfId="3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center" vertical="center"/>
    </xf>
    <xf numFmtId="3" fontId="3" fillId="0" borderId="4" xfId="3" applyNumberFormat="1" applyFont="1" applyFill="1" applyBorder="1" applyAlignment="1">
      <alignment horizontal="center" vertical="center" wrapText="1"/>
    </xf>
    <xf numFmtId="3" fontId="10" fillId="0" borderId="5" xfId="3" applyNumberFormat="1" applyFont="1" applyFill="1" applyBorder="1" applyAlignment="1">
      <alignment horizontal="right" vertical="center"/>
    </xf>
    <xf numFmtId="0" fontId="10" fillId="0" borderId="5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3" fontId="5" fillId="0" borderId="4" xfId="3" applyNumberFormat="1" applyFont="1" applyFill="1" applyBorder="1" applyAlignment="1">
      <alignment horizontal="center" vertical="center" wrapText="1"/>
    </xf>
    <xf numFmtId="3" fontId="11" fillId="4" borderId="4" xfId="3" applyNumberFormat="1" applyFont="1" applyFill="1" applyBorder="1" applyAlignment="1">
      <alignment horizontal="center" vertical="center" wrapText="1"/>
    </xf>
    <xf numFmtId="3" fontId="5" fillId="4" borderId="5" xfId="3" applyNumberFormat="1" applyFont="1" applyFill="1" applyBorder="1" applyAlignment="1">
      <alignment horizontal="right" vertical="center"/>
    </xf>
    <xf numFmtId="0" fontId="5" fillId="4" borderId="5" xfId="3" applyFont="1" applyFill="1" applyBorder="1" applyAlignment="1">
      <alignment horizontal="left" vertical="center"/>
    </xf>
    <xf numFmtId="0" fontId="5" fillId="4" borderId="5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left" vertical="center"/>
    </xf>
    <xf numFmtId="3" fontId="10" fillId="0" borderId="5" xfId="3" applyNumberFormat="1" applyFont="1" applyFill="1" applyBorder="1" applyAlignment="1">
      <alignment horizontal="right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vertical="center"/>
    </xf>
    <xf numFmtId="3" fontId="5" fillId="4" borderId="4" xfId="3" applyNumberFormat="1" applyFont="1" applyFill="1" applyBorder="1" applyAlignment="1">
      <alignment horizontal="center" vertical="center" wrapText="1"/>
    </xf>
    <xf numFmtId="3" fontId="5" fillId="4" borderId="5" xfId="3" applyNumberFormat="1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5" fillId="5" borderId="8" xfId="3" applyFont="1" applyFill="1" applyBorder="1" applyAlignment="1">
      <alignment horizontal="left" vertical="center" wrapText="1"/>
    </xf>
    <xf numFmtId="0" fontId="10" fillId="5" borderId="8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3" fontId="6" fillId="3" borderId="11" xfId="3" applyNumberFormat="1" applyFont="1" applyFill="1" applyBorder="1" applyAlignment="1">
      <alignment horizontal="center" vertical="center" wrapText="1"/>
    </xf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/>
    </xf>
    <xf numFmtId="3" fontId="7" fillId="3" borderId="12" xfId="3" applyNumberFormat="1" applyFont="1" applyFill="1" applyBorder="1" applyAlignment="1">
      <alignment horizontal="right" vertical="center"/>
    </xf>
    <xf numFmtId="3" fontId="3" fillId="4" borderId="4" xfId="3" applyNumberFormat="1" applyFont="1" applyFill="1" applyBorder="1" applyAlignment="1">
      <alignment horizontal="center" vertical="center" wrapText="1"/>
    </xf>
    <xf numFmtId="3" fontId="5" fillId="0" borderId="5" xfId="3" applyNumberFormat="1" applyFont="1" applyFill="1" applyBorder="1" applyAlignment="1">
      <alignment horizontal="right" vertical="center" wrapText="1"/>
    </xf>
    <xf numFmtId="3" fontId="10" fillId="0" borderId="4" xfId="3" applyNumberFormat="1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3" fontId="5" fillId="0" borderId="0" xfId="3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vertical="center"/>
    </xf>
    <xf numFmtId="3" fontId="5" fillId="7" borderId="0" xfId="3" applyNumberFormat="1" applyFont="1" applyFill="1" applyBorder="1" applyAlignment="1">
      <alignment horizontal="right" vertical="center"/>
    </xf>
    <xf numFmtId="0" fontId="5" fillId="7" borderId="0" xfId="3" applyFont="1" applyFill="1" applyBorder="1" applyAlignment="1">
      <alignment horizontal="left" vertical="center"/>
    </xf>
    <xf numFmtId="0" fontId="5" fillId="7" borderId="0" xfId="3" applyFont="1" applyFill="1" applyBorder="1" applyAlignment="1">
      <alignment horizontal="center" vertical="center" wrapText="1"/>
    </xf>
    <xf numFmtId="3" fontId="10" fillId="8" borderId="5" xfId="3" applyNumberFormat="1" applyFont="1" applyFill="1" applyBorder="1" applyAlignment="1">
      <alignment horizontal="right" vertical="center"/>
    </xf>
    <xf numFmtId="0" fontId="10" fillId="8" borderId="5" xfId="3" applyFont="1" applyFill="1" applyBorder="1" applyAlignment="1">
      <alignment horizontal="left" vertical="center"/>
    </xf>
    <xf numFmtId="0" fontId="10" fillId="8" borderId="5" xfId="3" applyFont="1" applyFill="1" applyBorder="1" applyAlignment="1">
      <alignment horizontal="center" vertical="center" wrapText="1"/>
    </xf>
    <xf numFmtId="3" fontId="5" fillId="8" borderId="5" xfId="3" applyNumberFormat="1" applyFont="1" applyFill="1" applyBorder="1" applyAlignment="1">
      <alignment horizontal="right" vertical="center"/>
    </xf>
    <xf numFmtId="0" fontId="5" fillId="8" borderId="5" xfId="3" applyFont="1" applyFill="1" applyBorder="1" applyAlignment="1">
      <alignment horizontal="left" vertical="center"/>
    </xf>
    <xf numFmtId="0" fontId="5" fillId="8" borderId="5" xfId="3" applyFont="1" applyFill="1" applyBorder="1" applyAlignment="1">
      <alignment horizontal="center" vertical="center" wrapText="1"/>
    </xf>
    <xf numFmtId="3" fontId="5" fillId="7" borderId="5" xfId="3" applyNumberFormat="1" applyFont="1" applyFill="1" applyBorder="1" applyAlignment="1">
      <alignment horizontal="right" vertical="center"/>
    </xf>
    <xf numFmtId="3" fontId="3" fillId="0" borderId="5" xfId="3" applyNumberFormat="1" applyFont="1" applyFill="1" applyBorder="1" applyAlignment="1">
      <alignment horizontal="right" vertical="center"/>
    </xf>
    <xf numFmtId="3" fontId="11" fillId="0" borderId="5" xfId="3" applyNumberFormat="1" applyFont="1" applyFill="1" applyBorder="1" applyAlignment="1">
      <alignment horizontal="right" vertical="center"/>
    </xf>
    <xf numFmtId="3" fontId="11" fillId="7" borderId="0" xfId="3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3" fontId="11" fillId="9" borderId="5" xfId="3" applyNumberFormat="1" applyFont="1" applyFill="1" applyBorder="1" applyAlignment="1">
      <alignment horizontal="right" vertical="center"/>
    </xf>
    <xf numFmtId="0" fontId="11" fillId="9" borderId="5" xfId="3" applyFont="1" applyFill="1" applyBorder="1" applyAlignment="1">
      <alignment horizontal="left" vertical="center"/>
    </xf>
    <xf numFmtId="0" fontId="3" fillId="9" borderId="5" xfId="3" applyFont="1" applyFill="1" applyBorder="1" applyAlignment="1">
      <alignment horizontal="center" vertical="center" wrapText="1"/>
    </xf>
    <xf numFmtId="3" fontId="11" fillId="10" borderId="4" xfId="3" applyNumberFormat="1" applyFont="1" applyFill="1" applyBorder="1" applyAlignment="1">
      <alignment horizontal="center" vertical="center" wrapText="1"/>
    </xf>
    <xf numFmtId="3" fontId="5" fillId="10" borderId="5" xfId="3" applyNumberFormat="1" applyFont="1" applyFill="1" applyBorder="1" applyAlignment="1">
      <alignment horizontal="left" vertical="center"/>
    </xf>
    <xf numFmtId="0" fontId="5" fillId="10" borderId="5" xfId="3" applyFont="1" applyFill="1" applyBorder="1" applyAlignment="1">
      <alignment horizontal="left" vertical="center"/>
    </xf>
    <xf numFmtId="0" fontId="5" fillId="10" borderId="5" xfId="3" applyFont="1" applyFill="1" applyBorder="1" applyAlignment="1">
      <alignment horizontal="left" vertical="center" wrapText="1"/>
    </xf>
    <xf numFmtId="3" fontId="11" fillId="5" borderId="4" xfId="3" applyNumberFormat="1" applyFont="1" applyFill="1" applyBorder="1" applyAlignment="1">
      <alignment horizontal="center" vertical="center" wrapText="1"/>
    </xf>
    <xf numFmtId="3" fontId="5" fillId="5" borderId="5" xfId="3" applyNumberFormat="1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3" fontId="5" fillId="5" borderId="5" xfId="3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12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6" fillId="12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16" fillId="5" borderId="0" xfId="0" applyNumberFormat="1" applyFont="1" applyFill="1" applyAlignment="1">
      <alignment horizontal="right" vertical="center" wrapText="1"/>
    </xf>
    <xf numFmtId="165" fontId="15" fillId="8" borderId="0" xfId="0" applyNumberFormat="1" applyFont="1" applyFill="1" applyAlignment="1">
      <alignment horizontal="right" vertical="center" wrapText="1"/>
    </xf>
    <xf numFmtId="165" fontId="20" fillId="3" borderId="0" xfId="0" applyNumberFormat="1" applyFont="1" applyFill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165" fontId="16" fillId="8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165" fontId="16" fillId="0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165" fontId="18" fillId="0" borderId="0" xfId="0" applyNumberFormat="1" applyFont="1" applyFill="1" applyAlignment="1">
      <alignment horizontal="right" vertical="center" wrapText="1"/>
    </xf>
    <xf numFmtId="165" fontId="20" fillId="8" borderId="0" xfId="0" applyNumberFormat="1" applyFont="1" applyFill="1" applyAlignment="1">
      <alignment horizontal="right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left" vertical="center" wrapText="1"/>
    </xf>
    <xf numFmtId="165" fontId="16" fillId="13" borderId="0" xfId="0" applyNumberFormat="1" applyFont="1" applyFill="1" applyAlignment="1">
      <alignment horizontal="right" vertical="center" wrapText="1"/>
    </xf>
    <xf numFmtId="0" fontId="16" fillId="13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vertical="center" wrapText="1"/>
    </xf>
    <xf numFmtId="165" fontId="15" fillId="13" borderId="0" xfId="0" applyNumberFormat="1" applyFont="1" applyFill="1" applyAlignment="1">
      <alignment horizontal="right" vertical="center" wrapText="1"/>
    </xf>
    <xf numFmtId="165" fontId="19" fillId="13" borderId="0" xfId="0" applyNumberFormat="1" applyFont="1" applyFill="1" applyAlignment="1">
      <alignment horizontal="right" vertical="center" wrapText="1"/>
    </xf>
    <xf numFmtId="0" fontId="16" fillId="14" borderId="0" xfId="0" applyFont="1" applyFill="1" applyAlignment="1">
      <alignment horizontal="center" vertical="center" wrapText="1"/>
    </xf>
    <xf numFmtId="165" fontId="16" fillId="14" borderId="0" xfId="0" applyNumberFormat="1" applyFont="1" applyFill="1" applyAlignment="1">
      <alignment horizontal="right" vertical="center" wrapText="1"/>
    </xf>
    <xf numFmtId="0" fontId="16" fillId="5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left" vertical="center" wrapText="1"/>
    </xf>
    <xf numFmtId="165" fontId="15" fillId="6" borderId="0" xfId="0" applyNumberFormat="1" applyFont="1" applyFill="1" applyAlignment="1">
      <alignment horizontal="right" vertical="center" wrapText="1"/>
    </xf>
    <xf numFmtId="0" fontId="22" fillId="13" borderId="0" xfId="0" applyFont="1" applyFill="1" applyAlignment="1">
      <alignment horizontal="center" vertical="center" wrapText="1"/>
    </xf>
    <xf numFmtId="0" fontId="22" fillId="13" borderId="0" xfId="0" applyFont="1" applyFill="1" applyAlignment="1">
      <alignment horizontal="left" vertical="center" wrapText="1"/>
    </xf>
    <xf numFmtId="165" fontId="22" fillId="13" borderId="0" xfId="0" applyNumberFormat="1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6" fillId="14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165" fontId="22" fillId="5" borderId="0" xfId="0" applyNumberFormat="1" applyFont="1" applyFill="1" applyAlignment="1">
      <alignment horizontal="right" vertical="center" wrapText="1"/>
    </xf>
    <xf numFmtId="3" fontId="23" fillId="0" borderId="5" xfId="3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 applyAlignment="1">
      <alignment vertical="center"/>
    </xf>
    <xf numFmtId="38" fontId="11" fillId="7" borderId="0" xfId="3" applyNumberFormat="1" applyFont="1" applyFill="1" applyBorder="1" applyAlignment="1">
      <alignment horizontal="center" vertical="center" wrapText="1"/>
    </xf>
    <xf numFmtId="38" fontId="3" fillId="0" borderId="0" xfId="3" applyNumberFormat="1" applyFont="1" applyFill="1" applyBorder="1" applyAlignment="1">
      <alignment horizontal="center" vertical="center" wrapText="1"/>
    </xf>
    <xf numFmtId="38" fontId="5" fillId="0" borderId="0" xfId="3" applyNumberFormat="1" applyFont="1" applyFill="1" applyBorder="1" applyAlignment="1">
      <alignment horizontal="center" vertical="center" wrapText="1"/>
    </xf>
    <xf numFmtId="38" fontId="11" fillId="0" borderId="0" xfId="3" applyNumberFormat="1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left" vertical="center"/>
    </xf>
    <xf numFmtId="0" fontId="24" fillId="0" borderId="0" xfId="2" applyFont="1" applyFill="1" applyBorder="1" applyAlignment="1">
      <alignment vertical="center"/>
    </xf>
    <xf numFmtId="0" fontId="25" fillId="0" borderId="5" xfId="3" applyFont="1" applyFill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left" vertical="center"/>
    </xf>
    <xf numFmtId="3" fontId="25" fillId="0" borderId="5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3" fontId="24" fillId="3" borderId="4" xfId="3" applyNumberFormat="1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left" vertical="center" wrapText="1"/>
    </xf>
    <xf numFmtId="3" fontId="23" fillId="0" borderId="5" xfId="3" applyNumberFormat="1" applyFont="1" applyFill="1" applyBorder="1" applyAlignment="1">
      <alignment horizontal="right" vertical="center" wrapText="1"/>
    </xf>
    <xf numFmtId="0" fontId="30" fillId="0" borderId="0" xfId="2" applyFont="1" applyFill="1" applyBorder="1" applyAlignment="1">
      <alignment vertical="center"/>
    </xf>
    <xf numFmtId="0" fontId="23" fillId="4" borderId="5" xfId="3" applyFont="1" applyFill="1" applyBorder="1" applyAlignment="1">
      <alignment horizontal="center" vertical="center" wrapText="1"/>
    </xf>
    <xf numFmtId="0" fontId="23" fillId="4" borderId="5" xfId="3" applyFont="1" applyFill="1" applyBorder="1" applyAlignment="1">
      <alignment horizontal="left" vertical="center" wrapText="1"/>
    </xf>
    <xf numFmtId="3" fontId="23" fillId="4" borderId="5" xfId="3" applyNumberFormat="1" applyFont="1" applyFill="1" applyBorder="1" applyAlignment="1">
      <alignment horizontal="right" vertical="center" wrapText="1"/>
    </xf>
    <xf numFmtId="0" fontId="29" fillId="4" borderId="5" xfId="3" applyFont="1" applyFill="1" applyBorder="1" applyAlignment="1">
      <alignment horizontal="center" vertical="center" wrapText="1"/>
    </xf>
    <xf numFmtId="0" fontId="29" fillId="4" borderId="5" xfId="3" applyFont="1" applyFill="1" applyBorder="1" applyAlignment="1">
      <alignment horizontal="left" vertical="center" wrapText="1"/>
    </xf>
    <xf numFmtId="3" fontId="29" fillId="4" borderId="5" xfId="3" applyNumberFormat="1" applyFont="1" applyFill="1" applyBorder="1" applyAlignment="1">
      <alignment horizontal="right" vertical="center" wrapText="1"/>
    </xf>
    <xf numFmtId="0" fontId="23" fillId="4" borderId="5" xfId="3" applyFont="1" applyFill="1" applyBorder="1" applyAlignment="1">
      <alignment horizontal="left" vertical="center"/>
    </xf>
    <xf numFmtId="3" fontId="23" fillId="4" borderId="5" xfId="3" applyNumberFormat="1" applyFont="1" applyFill="1" applyBorder="1" applyAlignment="1">
      <alignment horizontal="right" vertical="center"/>
    </xf>
    <xf numFmtId="3" fontId="24" fillId="4" borderId="4" xfId="3" applyNumberFormat="1" applyFont="1" applyFill="1" applyBorder="1" applyAlignment="1">
      <alignment horizontal="center" vertical="center" wrapText="1"/>
    </xf>
    <xf numFmtId="3" fontId="29" fillId="4" borderId="4" xfId="3" applyNumberFormat="1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3" fontId="3" fillId="6" borderId="4" xfId="3" applyNumberFormat="1" applyFont="1" applyFill="1" applyBorder="1" applyAlignment="1">
      <alignment horizontal="center" vertical="center" wrapText="1"/>
    </xf>
    <xf numFmtId="3" fontId="3" fillId="8" borderId="4" xfId="3" applyNumberFormat="1" applyFont="1" applyFill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3" fontId="32" fillId="0" borderId="4" xfId="3" applyNumberFormat="1" applyFont="1" applyFill="1" applyBorder="1" applyAlignment="1">
      <alignment horizontal="center" vertical="center" wrapText="1"/>
    </xf>
    <xf numFmtId="0" fontId="31" fillId="0" borderId="5" xfId="3" applyFont="1" applyFill="1" applyBorder="1" applyAlignment="1">
      <alignment horizontal="center" vertical="center" wrapText="1"/>
    </xf>
    <xf numFmtId="0" fontId="31" fillId="0" borderId="5" xfId="3" applyFont="1" applyFill="1" applyBorder="1" applyAlignment="1">
      <alignment horizontal="left" vertical="center"/>
    </xf>
    <xf numFmtId="3" fontId="31" fillId="0" borderId="5" xfId="3" applyNumberFormat="1" applyFont="1" applyFill="1" applyBorder="1" applyAlignment="1">
      <alignment horizontal="right" vertical="center"/>
    </xf>
    <xf numFmtId="3" fontId="33" fillId="0" borderId="4" xfId="3" applyNumberFormat="1" applyFont="1" applyFill="1" applyBorder="1" applyAlignment="1">
      <alignment horizontal="center" vertical="center" wrapText="1"/>
    </xf>
    <xf numFmtId="0" fontId="33" fillId="0" borderId="0" xfId="3" applyFont="1" applyFill="1" applyBorder="1" applyAlignment="1">
      <alignment vertical="center"/>
    </xf>
    <xf numFmtId="0" fontId="33" fillId="0" borderId="0" xfId="2" applyFont="1" applyFill="1" applyBorder="1" applyAlignment="1">
      <alignment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5" xfId="3" applyFont="1" applyFill="1" applyBorder="1" applyAlignment="1">
      <alignment horizontal="left" vertical="center"/>
    </xf>
    <xf numFmtId="3" fontId="33" fillId="0" borderId="5" xfId="3" applyNumberFormat="1" applyFont="1" applyFill="1" applyBorder="1" applyAlignment="1">
      <alignment horizontal="right" vertical="center"/>
    </xf>
    <xf numFmtId="164" fontId="33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3" fontId="13" fillId="0" borderId="0" xfId="2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35" fillId="0" borderId="0" xfId="0" applyNumberFormat="1" applyFont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top"/>
    </xf>
    <xf numFmtId="0" fontId="39" fillId="0" borderId="15" xfId="0" applyFont="1" applyBorder="1" applyAlignment="1">
      <alignment horizontal="left" vertical="top"/>
    </xf>
    <xf numFmtId="165" fontId="37" fillId="0" borderId="17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165" fontId="39" fillId="0" borderId="17" xfId="0" applyNumberFormat="1" applyFont="1" applyBorder="1" applyAlignment="1" applyProtection="1">
      <alignment horizontal="right" vertical="center"/>
    </xf>
    <xf numFmtId="0" fontId="0" fillId="17" borderId="18" xfId="0" applyFill="1" applyBorder="1" applyAlignment="1">
      <alignment horizontal="center" vertical="center" wrapText="1"/>
    </xf>
    <xf numFmtId="0" fontId="0" fillId="17" borderId="19" xfId="0" applyFill="1" applyBorder="1" applyAlignment="1">
      <alignment horizontal="center" vertical="center" wrapText="1"/>
    </xf>
    <xf numFmtId="0" fontId="37" fillId="17" borderId="19" xfId="0" applyFont="1" applyFill="1" applyBorder="1" applyAlignment="1">
      <alignment horizontal="left" vertical="top"/>
    </xf>
    <xf numFmtId="165" fontId="37" fillId="17" borderId="20" xfId="0" applyNumberFormat="1" applyFont="1" applyFill="1" applyBorder="1" applyAlignment="1">
      <alignment horizontal="right" vertical="center"/>
    </xf>
    <xf numFmtId="0" fontId="40" fillId="0" borderId="5" xfId="3" applyFont="1" applyFill="1" applyBorder="1" applyAlignment="1">
      <alignment horizontal="left" vertical="center"/>
    </xf>
    <xf numFmtId="0" fontId="32" fillId="0" borderId="0" xfId="2" applyFont="1" applyFill="1" applyBorder="1" applyAlignment="1">
      <alignment vertical="center"/>
    </xf>
    <xf numFmtId="0" fontId="40" fillId="0" borderId="5" xfId="3" applyFont="1" applyFill="1" applyBorder="1" applyAlignment="1">
      <alignment horizontal="center" vertical="center" wrapText="1"/>
    </xf>
    <xf numFmtId="3" fontId="40" fillId="0" borderId="5" xfId="3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3" fontId="11" fillId="7" borderId="0" xfId="3" applyNumberFormat="1" applyFont="1" applyFill="1" applyBorder="1" applyAlignment="1">
      <alignment horizontal="right" vertical="center" wrapText="1"/>
    </xf>
    <xf numFmtId="3" fontId="3" fillId="0" borderId="0" xfId="3" applyNumberFormat="1" applyFont="1" applyFill="1" applyBorder="1" applyAlignment="1">
      <alignment horizontal="right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0" fontId="5" fillId="5" borderId="5" xfId="3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18" borderId="0" xfId="0" applyFont="1" applyFill="1" applyBorder="1" applyAlignment="1">
      <alignment horizontal="center" vertical="center" wrapText="1"/>
    </xf>
    <xf numFmtId="165" fontId="18" fillId="18" borderId="0" xfId="0" applyNumberFormat="1" applyFont="1" applyFill="1" applyBorder="1" applyAlignment="1">
      <alignment horizontal="right" vertical="center" wrapText="1"/>
    </xf>
    <xf numFmtId="0" fontId="16" fillId="18" borderId="0" xfId="0" applyFont="1" applyFill="1" applyBorder="1" applyAlignment="1">
      <alignment horizontal="left" vertical="center" wrapText="1"/>
    </xf>
    <xf numFmtId="165" fontId="16" fillId="3" borderId="0" xfId="0" applyNumberFormat="1" applyFont="1" applyFill="1" applyAlignment="1">
      <alignment horizontal="right" vertical="center" wrapText="1"/>
    </xf>
    <xf numFmtId="165" fontId="16" fillId="4" borderId="0" xfId="0" applyNumberFormat="1" applyFont="1" applyFill="1" applyAlignment="1">
      <alignment horizontal="right" vertical="center" wrapText="1"/>
    </xf>
    <xf numFmtId="0" fontId="16" fillId="15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left" vertical="center" wrapText="1"/>
    </xf>
    <xf numFmtId="165" fontId="16" fillId="15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2" fillId="19" borderId="0" xfId="0" applyFont="1" applyFill="1" applyAlignment="1">
      <alignment horizontal="center" vertical="center" wrapText="1"/>
    </xf>
    <xf numFmtId="0" fontId="22" fillId="19" borderId="0" xfId="0" applyFont="1" applyFill="1" applyAlignment="1">
      <alignment vertical="center" wrapText="1"/>
    </xf>
    <xf numFmtId="165" fontId="22" fillId="19" borderId="0" xfId="0" applyNumberFormat="1" applyFont="1" applyFill="1" applyAlignment="1">
      <alignment horizontal="right" vertical="center" wrapText="1"/>
    </xf>
    <xf numFmtId="3" fontId="30" fillId="0" borderId="0" xfId="2" applyNumberFormat="1" applyFont="1" applyFill="1" applyBorder="1" applyAlignment="1">
      <alignment vertical="center"/>
    </xf>
    <xf numFmtId="3" fontId="34" fillId="0" borderId="0" xfId="2" applyNumberFormat="1" applyFont="1" applyFill="1" applyBorder="1" applyAlignment="1">
      <alignment vertical="center"/>
    </xf>
    <xf numFmtId="3" fontId="11" fillId="5" borderId="5" xfId="3" applyNumberFormat="1" applyFont="1" applyFill="1" applyBorder="1" applyAlignment="1">
      <alignment horizontal="center" vertical="center" wrapText="1"/>
    </xf>
    <xf numFmtId="38" fontId="11" fillId="5" borderId="5" xfId="3" applyNumberFormat="1" applyFont="1" applyFill="1" applyBorder="1" applyAlignment="1">
      <alignment horizontal="center" vertical="center" wrapText="1"/>
    </xf>
    <xf numFmtId="3" fontId="11" fillId="10" borderId="5" xfId="3" applyNumberFormat="1" applyFont="1" applyFill="1" applyBorder="1" applyAlignment="1">
      <alignment horizontal="right" vertical="center" wrapText="1"/>
    </xf>
    <xf numFmtId="38" fontId="11" fillId="10" borderId="5" xfId="3" applyNumberFormat="1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right" vertical="center" wrapText="1"/>
    </xf>
    <xf numFmtId="38" fontId="3" fillId="0" borderId="5" xfId="3" applyNumberFormat="1" applyFont="1" applyFill="1" applyBorder="1" applyAlignment="1">
      <alignment horizontal="center" vertical="center" wrapText="1"/>
    </xf>
    <xf numFmtId="3" fontId="11" fillId="9" borderId="5" xfId="3" applyNumberFormat="1" applyFont="1" applyFill="1" applyBorder="1" applyAlignment="1">
      <alignment horizontal="right" vertical="center" wrapText="1"/>
    </xf>
    <xf numFmtId="38" fontId="11" fillId="9" borderId="5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right" vertical="center" wrapText="1"/>
    </xf>
    <xf numFmtId="38" fontId="11" fillId="0" borderId="5" xfId="3" applyNumberFormat="1" applyFont="1" applyFill="1" applyBorder="1" applyAlignment="1">
      <alignment horizontal="center" vertical="center" wrapText="1"/>
    </xf>
    <xf numFmtId="3" fontId="33" fillId="0" borderId="5" xfId="3" applyNumberFormat="1" applyFont="1" applyFill="1" applyBorder="1" applyAlignment="1">
      <alignment horizontal="right" vertical="center" wrapText="1"/>
    </xf>
    <xf numFmtId="38" fontId="33" fillId="0" borderId="5" xfId="3" applyNumberFormat="1" applyFont="1" applyFill="1" applyBorder="1" applyAlignment="1">
      <alignment horizontal="center" vertical="center" wrapText="1"/>
    </xf>
    <xf numFmtId="3" fontId="26" fillId="0" borderId="5" xfId="3" applyNumberFormat="1" applyFont="1" applyFill="1" applyBorder="1" applyAlignment="1">
      <alignment horizontal="right" vertical="center" wrapText="1"/>
    </xf>
    <xf numFmtId="38" fontId="26" fillId="0" borderId="5" xfId="3" applyNumberFormat="1" applyFont="1" applyFill="1" applyBorder="1" applyAlignment="1">
      <alignment horizontal="center" vertical="center" wrapText="1"/>
    </xf>
    <xf numFmtId="3" fontId="31" fillId="0" borderId="5" xfId="3" applyNumberFormat="1" applyFont="1" applyFill="1" applyBorder="1" applyAlignment="1">
      <alignment horizontal="right" vertical="center" wrapText="1"/>
    </xf>
    <xf numFmtId="38" fontId="31" fillId="0" borderId="5" xfId="3" applyNumberFormat="1" applyFont="1" applyFill="1" applyBorder="1" applyAlignment="1">
      <alignment horizontal="center" vertical="center" wrapText="1"/>
    </xf>
    <xf numFmtId="38" fontId="10" fillId="0" borderId="5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left" vertical="center"/>
    </xf>
    <xf numFmtId="3" fontId="7" fillId="3" borderId="5" xfId="3" applyNumberFormat="1" applyFont="1" applyFill="1" applyBorder="1" applyAlignment="1">
      <alignment horizontal="right" vertical="center"/>
    </xf>
    <xf numFmtId="3" fontId="6" fillId="3" borderId="5" xfId="3" applyNumberFormat="1" applyFont="1" applyFill="1" applyBorder="1" applyAlignment="1">
      <alignment horizontal="right" vertical="center" wrapText="1"/>
    </xf>
    <xf numFmtId="38" fontId="6" fillId="3" borderId="5" xfId="3" applyNumberFormat="1" applyFont="1" applyFill="1" applyBorder="1" applyAlignment="1">
      <alignment horizontal="center" vertical="center" wrapText="1"/>
    </xf>
    <xf numFmtId="0" fontId="5" fillId="10" borderId="6" xfId="3" applyFont="1" applyFill="1" applyBorder="1" applyAlignment="1">
      <alignment horizontal="left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0" fontId="7" fillId="3" borderId="2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left" vertical="center"/>
    </xf>
    <xf numFmtId="3" fontId="6" fillId="3" borderId="3" xfId="3" applyNumberFormat="1" applyFont="1" applyFill="1" applyBorder="1" applyAlignment="1">
      <alignment horizontal="right" vertical="center" wrapText="1"/>
    </xf>
    <xf numFmtId="38" fontId="6" fillId="3" borderId="3" xfId="3" applyNumberFormat="1" applyFont="1" applyFill="1" applyBorder="1" applyAlignment="1">
      <alignment horizontal="center" vertical="center" wrapText="1"/>
    </xf>
    <xf numFmtId="3" fontId="28" fillId="3" borderId="2" xfId="3" applyNumberFormat="1" applyFont="1" applyFill="1" applyBorder="1" applyAlignment="1">
      <alignment horizontal="center" vertical="center" wrapText="1"/>
    </xf>
    <xf numFmtId="3" fontId="11" fillId="4" borderId="5" xfId="3" applyNumberFormat="1" applyFont="1" applyFill="1" applyBorder="1" applyAlignment="1">
      <alignment horizontal="right" vertical="center" wrapText="1"/>
    </xf>
    <xf numFmtId="38" fontId="11" fillId="4" borderId="5" xfId="3" applyNumberFormat="1" applyFont="1" applyFill="1" applyBorder="1" applyAlignment="1">
      <alignment horizontal="center" vertical="center" wrapText="1"/>
    </xf>
    <xf numFmtId="38" fontId="5" fillId="0" borderId="5" xfId="3" applyNumberFormat="1" applyFont="1" applyFill="1" applyBorder="1" applyAlignment="1">
      <alignment horizontal="center" vertical="center" wrapText="1"/>
    </xf>
    <xf numFmtId="38" fontId="24" fillId="0" borderId="5" xfId="3" applyNumberFormat="1" applyFont="1" applyFill="1" applyBorder="1" applyAlignment="1">
      <alignment horizontal="center" vertical="center" wrapText="1"/>
    </xf>
    <xf numFmtId="3" fontId="24" fillId="0" borderId="5" xfId="3" applyNumberFormat="1" applyFont="1" applyFill="1" applyBorder="1" applyAlignment="1">
      <alignment horizontal="right" vertical="center" wrapText="1"/>
    </xf>
    <xf numFmtId="3" fontId="11" fillId="8" borderId="5" xfId="3" applyNumberFormat="1" applyFont="1" applyFill="1" applyBorder="1" applyAlignment="1">
      <alignment horizontal="right" vertical="center" wrapText="1"/>
    </xf>
    <xf numFmtId="38" fontId="11" fillId="8" borderId="5" xfId="3" applyNumberFormat="1" applyFont="1" applyFill="1" applyBorder="1" applyAlignment="1">
      <alignment horizontal="center" vertical="center" wrapText="1"/>
    </xf>
    <xf numFmtId="3" fontId="26" fillId="8" borderId="5" xfId="3" applyNumberFormat="1" applyFont="1" applyFill="1" applyBorder="1" applyAlignment="1">
      <alignment horizontal="right" vertical="center" wrapText="1"/>
    </xf>
    <xf numFmtId="38" fontId="26" fillId="8" borderId="5" xfId="3" applyNumberFormat="1" applyFont="1" applyFill="1" applyBorder="1" applyAlignment="1">
      <alignment horizontal="center" vertical="center" wrapText="1"/>
    </xf>
    <xf numFmtId="3" fontId="32" fillId="0" borderId="5" xfId="3" applyNumberFormat="1" applyFont="1" applyFill="1" applyBorder="1" applyAlignment="1">
      <alignment horizontal="right" vertical="center" wrapText="1"/>
    </xf>
    <xf numFmtId="0" fontId="10" fillId="5" borderId="21" xfId="3" applyFont="1" applyFill="1" applyBorder="1" applyAlignment="1">
      <alignment horizontal="center" vertical="center" wrapText="1"/>
    </xf>
    <xf numFmtId="3" fontId="5" fillId="5" borderId="8" xfId="3" applyNumberFormat="1" applyFont="1" applyFill="1" applyBorder="1" applyAlignment="1">
      <alignment horizontal="center" vertical="center" wrapText="1"/>
    </xf>
    <xf numFmtId="3" fontId="11" fillId="5" borderId="8" xfId="3" applyNumberFormat="1" applyFont="1" applyFill="1" applyBorder="1" applyAlignment="1">
      <alignment horizontal="right" vertical="center" wrapText="1"/>
    </xf>
    <xf numFmtId="38" fontId="11" fillId="5" borderId="8" xfId="3" applyNumberFormat="1" applyFont="1" applyFill="1" applyBorder="1" applyAlignment="1">
      <alignment horizontal="center" vertical="center" wrapText="1"/>
    </xf>
    <xf numFmtId="3" fontId="11" fillId="5" borderId="7" xfId="3" applyNumberFormat="1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0" fillId="8" borderId="6" xfId="3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7" fillId="4" borderId="5" xfId="3" applyNumberFormat="1" applyFont="1" applyFill="1" applyBorder="1" applyAlignment="1">
      <alignment horizontal="right" vertical="center" wrapText="1"/>
    </xf>
    <xf numFmtId="38" fontId="27" fillId="4" borderId="5" xfId="3" applyNumberFormat="1" applyFont="1" applyFill="1" applyBorder="1" applyAlignment="1">
      <alignment horizontal="center" vertical="center" wrapText="1"/>
    </xf>
    <xf numFmtId="38" fontId="24" fillId="4" borderId="5" xfId="3" applyNumberFormat="1" applyFont="1" applyFill="1" applyBorder="1" applyAlignment="1">
      <alignment horizontal="center" vertical="center" wrapText="1"/>
    </xf>
    <xf numFmtId="0" fontId="10" fillId="6" borderId="21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29" fillId="4" borderId="6" xfId="3" applyFont="1" applyFill="1" applyBorder="1" applyAlignment="1">
      <alignment horizontal="center" vertical="center" wrapText="1"/>
    </xf>
    <xf numFmtId="0" fontId="23" fillId="4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left" vertical="center" wrapText="1"/>
    </xf>
    <xf numFmtId="3" fontId="7" fillId="3" borderId="3" xfId="3" applyNumberFormat="1" applyFont="1" applyFill="1" applyBorder="1" applyAlignment="1">
      <alignment horizontal="right" vertical="center" wrapText="1"/>
    </xf>
    <xf numFmtId="38" fontId="7" fillId="3" borderId="3" xfId="3" applyNumberFormat="1" applyFont="1" applyFill="1" applyBorder="1" applyAlignment="1">
      <alignment horizontal="center" vertical="center" wrapText="1"/>
    </xf>
    <xf numFmtId="3" fontId="7" fillId="3" borderId="2" xfId="3" applyNumberFormat="1" applyFont="1" applyFill="1" applyBorder="1" applyAlignment="1">
      <alignment horizontal="center" vertical="center" wrapText="1"/>
    </xf>
    <xf numFmtId="38" fontId="23" fillId="4" borderId="5" xfId="3" applyNumberFormat="1" applyFont="1" applyFill="1" applyBorder="1" applyAlignment="1">
      <alignment horizontal="center" vertical="center" wrapText="1"/>
    </xf>
    <xf numFmtId="38" fontId="23" fillId="0" borderId="5" xfId="3" applyNumberFormat="1" applyFont="1" applyFill="1" applyBorder="1" applyAlignment="1">
      <alignment horizontal="center" vertical="center" wrapText="1"/>
    </xf>
    <xf numFmtId="3" fontId="24" fillId="4" borderId="5" xfId="3" applyNumberFormat="1" applyFont="1" applyFill="1" applyBorder="1" applyAlignment="1">
      <alignment horizontal="right" vertical="center" wrapText="1"/>
    </xf>
    <xf numFmtId="0" fontId="14" fillId="0" borderId="5" xfId="3" applyFont="1" applyFill="1" applyBorder="1" applyAlignment="1">
      <alignment horizontal="left" vertical="center"/>
    </xf>
    <xf numFmtId="0" fontId="23" fillId="0" borderId="6" xfId="3" applyFont="1" applyFill="1" applyBorder="1" applyAlignment="1">
      <alignment horizontal="center" vertical="center"/>
    </xf>
    <xf numFmtId="0" fontId="23" fillId="4" borderId="6" xfId="3" applyFont="1" applyFill="1" applyBorder="1" applyAlignment="1">
      <alignment horizontal="center" vertical="center"/>
    </xf>
    <xf numFmtId="0" fontId="7" fillId="3" borderId="2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/>
    </xf>
    <xf numFmtId="3" fontId="6" fillId="3" borderId="3" xfId="3" applyNumberFormat="1" applyFont="1" applyFill="1" applyBorder="1" applyAlignment="1">
      <alignment horizontal="right" vertical="center"/>
    </xf>
    <xf numFmtId="38" fontId="24" fillId="3" borderId="3" xfId="3" applyNumberFormat="1" applyFont="1" applyFill="1" applyBorder="1" applyAlignment="1">
      <alignment horizontal="center" vertical="center" wrapText="1"/>
    </xf>
    <xf numFmtId="38" fontId="5" fillId="4" borderId="5" xfId="3" applyNumberFormat="1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0" fontId="37" fillId="19" borderId="15" xfId="0" applyFont="1" applyFill="1" applyBorder="1" applyAlignment="1">
      <alignment horizontal="center" vertical="center" wrapText="1"/>
    </xf>
    <xf numFmtId="165" fontId="37" fillId="19" borderId="17" xfId="0" applyNumberFormat="1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top"/>
    </xf>
    <xf numFmtId="165" fontId="37" fillId="19" borderId="17" xfId="0" applyNumberFormat="1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vertical="center"/>
    </xf>
    <xf numFmtId="0" fontId="9" fillId="3" borderId="10" xfId="3" applyFont="1" applyFill="1" applyBorder="1" applyAlignment="1">
      <alignment vertical="center"/>
    </xf>
    <xf numFmtId="3" fontId="8" fillId="3" borderId="10" xfId="3" applyNumberFormat="1" applyFont="1" applyFill="1" applyBorder="1" applyAlignment="1">
      <alignment horizontal="right" vertical="center"/>
    </xf>
    <xf numFmtId="3" fontId="9" fillId="3" borderId="10" xfId="3" applyNumberFormat="1" applyFont="1" applyFill="1" applyBorder="1" applyAlignment="1">
      <alignment horizontal="right" vertical="center" wrapText="1"/>
    </xf>
    <xf numFmtId="38" fontId="9" fillId="3" borderId="10" xfId="3" applyNumberFormat="1" applyFont="1" applyFill="1" applyBorder="1" applyAlignment="1">
      <alignment horizontal="center" vertical="center" wrapText="1"/>
    </xf>
    <xf numFmtId="3" fontId="9" fillId="3" borderId="9" xfId="3" applyNumberFormat="1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horizontal="right" vertical="center" wrapText="1"/>
    </xf>
    <xf numFmtId="38" fontId="6" fillId="3" borderId="12" xfId="3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Alignment="1">
      <alignment horizontal="right" vertical="center" wrapText="1"/>
    </xf>
    <xf numFmtId="0" fontId="40" fillId="0" borderId="6" xfId="3" applyFont="1" applyFill="1" applyBorder="1" applyAlignment="1">
      <alignment horizontal="center" vertical="center"/>
    </xf>
    <xf numFmtId="0" fontId="40" fillId="0" borderId="5" xfId="3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left" vertical="center"/>
    </xf>
    <xf numFmtId="3" fontId="10" fillId="0" borderId="10" xfId="3" applyNumberFormat="1" applyFont="1" applyFill="1" applyBorder="1" applyAlignment="1">
      <alignment horizontal="right" vertical="center"/>
    </xf>
    <xf numFmtId="3" fontId="10" fillId="0" borderId="10" xfId="3" applyNumberFormat="1" applyFont="1" applyFill="1" applyBorder="1" applyAlignment="1">
      <alignment horizontal="right" vertical="center" wrapText="1"/>
    </xf>
    <xf numFmtId="38" fontId="10" fillId="0" borderId="10" xfId="3" applyNumberFormat="1" applyFont="1" applyFill="1" applyBorder="1" applyAlignment="1">
      <alignment horizontal="center" vertical="center" wrapText="1"/>
    </xf>
    <xf numFmtId="3" fontId="3" fillId="0" borderId="9" xfId="3" applyNumberFormat="1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 wrapText="1"/>
    </xf>
    <xf numFmtId="0" fontId="41" fillId="11" borderId="21" xfId="3" applyFont="1" applyFill="1" applyBorder="1" applyAlignment="1">
      <alignment horizontal="center" vertical="center" wrapText="1"/>
    </xf>
    <xf numFmtId="0" fontId="5" fillId="11" borderId="8" xfId="3" applyFont="1" applyFill="1" applyBorder="1" applyAlignment="1">
      <alignment horizontal="center" vertical="center" wrapText="1"/>
    </xf>
    <xf numFmtId="0" fontId="5" fillId="11" borderId="7" xfId="3" applyFont="1" applyFill="1" applyBorder="1" applyAlignment="1">
      <alignment horizontal="center" vertical="center" wrapText="1"/>
    </xf>
    <xf numFmtId="0" fontId="17" fillId="2" borderId="14" xfId="1" applyFont="1" applyBorder="1" applyAlignment="1">
      <alignment horizontal="center" vertical="center" wrapText="1"/>
    </xf>
    <xf numFmtId="0" fontId="17" fillId="2" borderId="0" xfId="1" applyFont="1" applyBorder="1" applyAlignment="1">
      <alignment horizontal="center" vertical="center" wrapText="1"/>
    </xf>
    <xf numFmtId="0" fontId="16" fillId="8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37" fillId="19" borderId="16" xfId="0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center" wrapText="1"/>
    </xf>
    <xf numFmtId="0" fontId="36" fillId="16" borderId="23" xfId="0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 wrapText="1"/>
    </xf>
  </cellXfs>
  <cellStyles count="4">
    <cellStyle name="Check Cell" xfId="1" builtinId="2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colors>
    <mruColors>
      <color rgb="FFFF5050"/>
      <color rgb="FFFFFFFF"/>
      <color rgb="FFAEA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4"/>
  <sheetViews>
    <sheetView zoomScaleNormal="100" zoomScaleSheetLayoutView="85" workbookViewId="0">
      <pane ySplit="4" topLeftCell="A209" activePane="bottomLeft" state="frozen"/>
      <selection pane="bottomLeft" activeCell="I219" sqref="I219"/>
    </sheetView>
  </sheetViews>
  <sheetFormatPr defaultRowHeight="15"/>
  <cols>
    <col min="1" max="1" width="4.140625" style="1" customWidth="1"/>
    <col min="2" max="2" width="10.42578125" style="1" customWidth="1"/>
    <col min="3" max="4" width="9" style="1" bestFit="1" customWidth="1"/>
    <col min="5" max="5" width="69.5703125" style="1" customWidth="1"/>
    <col min="6" max="6" width="14.140625" style="2" bestFit="1" customWidth="1"/>
    <col min="7" max="7" width="14.140625" style="2" customWidth="1"/>
    <col min="8" max="8" width="16.5703125" style="2" customWidth="1"/>
    <col min="9" max="9" width="17.42578125" style="206" customWidth="1"/>
    <col min="10" max="10" width="17.42578125" style="143" customWidth="1"/>
    <col min="11" max="11" width="17.42578125" style="2" customWidth="1"/>
    <col min="12" max="12" width="9.140625" style="1"/>
    <col min="13" max="13" width="9.7109375" style="1" bestFit="1" customWidth="1"/>
    <col min="14" max="16384" width="9.140625" style="1"/>
  </cols>
  <sheetData>
    <row r="1" spans="2:13" ht="20.25" customHeight="1" thickBot="1"/>
    <row r="2" spans="2:13" ht="32.25" customHeight="1">
      <c r="B2" s="340" t="s">
        <v>417</v>
      </c>
      <c r="C2" s="341"/>
      <c r="D2" s="341"/>
      <c r="E2" s="341"/>
      <c r="F2" s="341"/>
      <c r="G2" s="341"/>
      <c r="H2" s="341"/>
      <c r="I2" s="341"/>
      <c r="J2" s="341"/>
      <c r="K2" s="342"/>
      <c r="L2" s="35"/>
      <c r="M2" s="35"/>
    </row>
    <row r="3" spans="2:13" ht="42.75">
      <c r="B3" s="338" t="s">
        <v>254</v>
      </c>
      <c r="C3" s="339"/>
      <c r="D3" s="339"/>
      <c r="E3" s="210" t="s">
        <v>253</v>
      </c>
      <c r="F3" s="80" t="s">
        <v>252</v>
      </c>
      <c r="G3" s="80" t="s">
        <v>365</v>
      </c>
      <c r="H3" s="80" t="s">
        <v>251</v>
      </c>
      <c r="I3" s="229" t="s">
        <v>369</v>
      </c>
      <c r="J3" s="230" t="s">
        <v>382</v>
      </c>
      <c r="K3" s="77" t="s">
        <v>383</v>
      </c>
      <c r="L3" s="35"/>
      <c r="M3" s="35"/>
    </row>
    <row r="4" spans="2:13">
      <c r="B4" s="338">
        <v>1</v>
      </c>
      <c r="C4" s="339"/>
      <c r="D4" s="339"/>
      <c r="E4" s="79">
        <v>2</v>
      </c>
      <c r="F4" s="78">
        <v>3</v>
      </c>
      <c r="G4" s="78">
        <v>4</v>
      </c>
      <c r="H4" s="78">
        <v>5</v>
      </c>
      <c r="I4" s="229">
        <v>6</v>
      </c>
      <c r="J4" s="230">
        <v>7</v>
      </c>
      <c r="K4" s="77">
        <v>8</v>
      </c>
      <c r="L4" s="35"/>
      <c r="M4" s="35"/>
    </row>
    <row r="5" spans="2:13">
      <c r="B5" s="250"/>
      <c r="C5" s="76"/>
      <c r="D5" s="76"/>
      <c r="E5" s="75" t="s">
        <v>250</v>
      </c>
      <c r="F5" s="74"/>
      <c r="G5" s="74"/>
      <c r="H5" s="74"/>
      <c r="I5" s="231"/>
      <c r="J5" s="232"/>
      <c r="K5" s="73"/>
      <c r="L5" s="35"/>
      <c r="M5" s="35"/>
    </row>
    <row r="6" spans="2:13">
      <c r="B6" s="251"/>
      <c r="C6" s="24"/>
      <c r="D6" s="24"/>
      <c r="E6" s="9" t="s">
        <v>249</v>
      </c>
      <c r="F6" s="12"/>
      <c r="G6" s="12"/>
      <c r="H6" s="12"/>
      <c r="I6" s="233"/>
      <c r="J6" s="234"/>
      <c r="K6" s="11" t="s">
        <v>370</v>
      </c>
      <c r="L6" s="35"/>
      <c r="M6" s="35"/>
    </row>
    <row r="7" spans="2:13">
      <c r="B7" s="252" t="s">
        <v>46</v>
      </c>
      <c r="C7" s="72"/>
      <c r="D7" s="72"/>
      <c r="E7" s="71" t="s">
        <v>45</v>
      </c>
      <c r="F7" s="70">
        <f>F25</f>
        <v>235440</v>
      </c>
      <c r="G7" s="70">
        <f>G8</f>
        <v>235939.88</v>
      </c>
      <c r="H7" s="70">
        <f>H25</f>
        <v>235939.88</v>
      </c>
      <c r="I7" s="235">
        <f>I8</f>
        <v>247900</v>
      </c>
      <c r="J7" s="236">
        <f>J8</f>
        <v>2260.119999999999</v>
      </c>
      <c r="K7" s="11">
        <f t="shared" ref="K7:K9" si="0">I7/G7*100</f>
        <v>105.06913879925683</v>
      </c>
      <c r="L7" s="35"/>
      <c r="M7" s="35"/>
    </row>
    <row r="8" spans="2:13">
      <c r="B8" s="253"/>
      <c r="C8" s="24">
        <v>412000</v>
      </c>
      <c r="D8" s="24"/>
      <c r="E8" s="9" t="s">
        <v>44</v>
      </c>
      <c r="F8" s="8">
        <f>F9+F12+F14+F17+F22</f>
        <v>235440</v>
      </c>
      <c r="G8" s="8">
        <f>G9+G12+G14+G17+G22</f>
        <v>235939.88</v>
      </c>
      <c r="H8" s="8">
        <f>H9+H12+H14+H17+H22</f>
        <v>235939.88</v>
      </c>
      <c r="I8" s="237">
        <f>I9+I12+I14+I17+I22</f>
        <v>247900</v>
      </c>
      <c r="J8" s="238">
        <f>J9+J12+J14+J17+J22</f>
        <v>2260.119999999999</v>
      </c>
      <c r="K8" s="11">
        <f t="shared" si="0"/>
        <v>105.06913879925683</v>
      </c>
      <c r="L8" s="35"/>
      <c r="M8" s="35"/>
    </row>
    <row r="9" spans="2:13" s="182" customFormat="1">
      <c r="B9" s="254"/>
      <c r="C9" s="183"/>
      <c r="D9" s="183">
        <v>412120</v>
      </c>
      <c r="E9" s="184" t="s">
        <v>248</v>
      </c>
      <c r="F9" s="185">
        <f>F10+F11</f>
        <v>3440</v>
      </c>
      <c r="G9" s="185">
        <f>G10+G11</f>
        <v>4500</v>
      </c>
      <c r="H9" s="185">
        <f>H10+H11</f>
        <v>4500</v>
      </c>
      <c r="I9" s="239">
        <f>I10+I11</f>
        <v>3000</v>
      </c>
      <c r="J9" s="240">
        <f>J10+J11</f>
        <v>-1500</v>
      </c>
      <c r="K9" s="180">
        <f t="shared" si="0"/>
        <v>66.666666666666657</v>
      </c>
      <c r="L9" s="181"/>
      <c r="M9" s="181"/>
    </row>
    <row r="10" spans="2:13">
      <c r="B10" s="251"/>
      <c r="C10" s="24"/>
      <c r="D10" s="24"/>
      <c r="E10" s="13" t="s">
        <v>247</v>
      </c>
      <c r="F10" s="12">
        <v>1440</v>
      </c>
      <c r="G10" s="12">
        <v>2500</v>
      </c>
      <c r="H10" s="12">
        <v>2500</v>
      </c>
      <c r="I10" s="233">
        <v>3000</v>
      </c>
      <c r="J10" s="234">
        <f>I10-G10</f>
        <v>500</v>
      </c>
      <c r="K10" s="11">
        <f>I10/G10*100</f>
        <v>120</v>
      </c>
      <c r="L10" s="35"/>
      <c r="M10" s="35"/>
    </row>
    <row r="11" spans="2:13">
      <c r="B11" s="251"/>
      <c r="C11" s="24"/>
      <c r="D11" s="24"/>
      <c r="E11" s="13" t="s">
        <v>246</v>
      </c>
      <c r="F11" s="12">
        <v>2000</v>
      </c>
      <c r="G11" s="12">
        <v>2000</v>
      </c>
      <c r="H11" s="12">
        <v>2000</v>
      </c>
      <c r="I11" s="233">
        <v>0</v>
      </c>
      <c r="J11" s="234">
        <f>I11-G11</f>
        <v>-2000</v>
      </c>
      <c r="K11" s="11">
        <f t="shared" ref="K11:K25" si="1">I11/G11*100</f>
        <v>0</v>
      </c>
      <c r="L11" s="35"/>
      <c r="M11" s="35"/>
    </row>
    <row r="12" spans="2:13">
      <c r="B12" s="251"/>
      <c r="C12" s="24"/>
      <c r="D12" s="25">
        <v>412300</v>
      </c>
      <c r="E12" s="9" t="s">
        <v>245</v>
      </c>
      <c r="F12" s="8">
        <f>F13</f>
        <v>1000</v>
      </c>
      <c r="G12" s="8">
        <f>G13</f>
        <v>1000</v>
      </c>
      <c r="H12" s="8">
        <f>H13</f>
        <v>1000</v>
      </c>
      <c r="I12" s="237">
        <f>I13</f>
        <v>1800</v>
      </c>
      <c r="J12" s="238">
        <f>J13</f>
        <v>800</v>
      </c>
      <c r="K12" s="11">
        <f t="shared" si="1"/>
        <v>180</v>
      </c>
      <c r="L12" s="35"/>
      <c r="M12" s="35"/>
    </row>
    <row r="13" spans="2:13">
      <c r="B13" s="251"/>
      <c r="C13" s="24"/>
      <c r="D13" s="25"/>
      <c r="E13" s="13" t="s">
        <v>244</v>
      </c>
      <c r="F13" s="12">
        <v>1000</v>
      </c>
      <c r="G13" s="12">
        <v>1000</v>
      </c>
      <c r="H13" s="12">
        <v>1000</v>
      </c>
      <c r="I13" s="233">
        <v>1800</v>
      </c>
      <c r="J13" s="234">
        <f>I13-G13</f>
        <v>800</v>
      </c>
      <c r="K13" s="11">
        <f t="shared" si="1"/>
        <v>180</v>
      </c>
      <c r="L13" s="35"/>
      <c r="M13" s="35"/>
    </row>
    <row r="14" spans="2:13" s="182" customFormat="1">
      <c r="B14" s="255"/>
      <c r="C14" s="177"/>
      <c r="D14" s="177">
        <v>412600</v>
      </c>
      <c r="E14" s="178" t="s">
        <v>243</v>
      </c>
      <c r="F14" s="179">
        <f>F15+F16</f>
        <v>2000</v>
      </c>
      <c r="G14" s="179">
        <f>G15+G16</f>
        <v>2000</v>
      </c>
      <c r="H14" s="179">
        <f>H15+H16</f>
        <v>2000</v>
      </c>
      <c r="I14" s="239">
        <f>I15+I16</f>
        <v>3000</v>
      </c>
      <c r="J14" s="240">
        <f>J15+J16</f>
        <v>1000</v>
      </c>
      <c r="K14" s="180">
        <f t="shared" si="1"/>
        <v>150</v>
      </c>
      <c r="L14" s="181"/>
      <c r="M14" s="186"/>
    </row>
    <row r="15" spans="2:13" s="155" customFormat="1">
      <c r="B15" s="256"/>
      <c r="C15" s="151"/>
      <c r="D15" s="151"/>
      <c r="E15" s="152" t="s">
        <v>242</v>
      </c>
      <c r="F15" s="153">
        <v>1000</v>
      </c>
      <c r="G15" s="153">
        <v>1000</v>
      </c>
      <c r="H15" s="153">
        <v>1000</v>
      </c>
      <c r="I15" s="241">
        <v>1500</v>
      </c>
      <c r="J15" s="242">
        <f>I15-G15</f>
        <v>500</v>
      </c>
      <c r="K15" s="11">
        <f t="shared" si="1"/>
        <v>150</v>
      </c>
      <c r="L15" s="154"/>
      <c r="M15" s="154"/>
    </row>
    <row r="16" spans="2:13" s="155" customFormat="1">
      <c r="B16" s="256"/>
      <c r="C16" s="151"/>
      <c r="D16" s="151"/>
      <c r="E16" s="152" t="s">
        <v>241</v>
      </c>
      <c r="F16" s="153">
        <v>1000</v>
      </c>
      <c r="G16" s="153">
        <v>1000</v>
      </c>
      <c r="H16" s="153">
        <v>1000</v>
      </c>
      <c r="I16" s="241">
        <v>1500</v>
      </c>
      <c r="J16" s="242">
        <f>I16-G16</f>
        <v>500</v>
      </c>
      <c r="K16" s="11">
        <f t="shared" si="1"/>
        <v>150</v>
      </c>
      <c r="L16" s="154"/>
      <c r="M16" s="154"/>
    </row>
    <row r="17" spans="2:13" s="182" customFormat="1">
      <c r="B17" s="255"/>
      <c r="C17" s="177"/>
      <c r="D17" s="177">
        <v>412930</v>
      </c>
      <c r="E17" s="178" t="s">
        <v>240</v>
      </c>
      <c r="F17" s="179">
        <f>F18+F19+F21</f>
        <v>214000</v>
      </c>
      <c r="G17" s="179">
        <f>G18+G19+G21</f>
        <v>218439.88</v>
      </c>
      <c r="H17" s="179">
        <f>H18+H19+H21</f>
        <v>218439.88</v>
      </c>
      <c r="I17" s="243">
        <f>I18+I19+I21+I20</f>
        <v>213200</v>
      </c>
      <c r="J17" s="244">
        <f>J18+J19+J21</f>
        <v>-13039.880000000001</v>
      </c>
      <c r="K17" s="180">
        <f t="shared" si="1"/>
        <v>97.601225563756941</v>
      </c>
      <c r="L17" s="187"/>
      <c r="M17" s="187"/>
    </row>
    <row r="18" spans="2:13">
      <c r="B18" s="253"/>
      <c r="C18" s="25"/>
      <c r="D18" s="24"/>
      <c r="E18" s="13" t="s">
        <v>239</v>
      </c>
      <c r="F18" s="12">
        <v>30000</v>
      </c>
      <c r="G18" s="12">
        <v>30000</v>
      </c>
      <c r="H18" s="12">
        <v>30000</v>
      </c>
      <c r="I18" s="22">
        <v>15000</v>
      </c>
      <c r="J18" s="245">
        <f>I18-G18</f>
        <v>-15000</v>
      </c>
      <c r="K18" s="11">
        <f t="shared" si="1"/>
        <v>50</v>
      </c>
      <c r="L18" s="32"/>
      <c r="M18" s="32"/>
    </row>
    <row r="19" spans="2:13">
      <c r="B19" s="253"/>
      <c r="C19" s="25"/>
      <c r="D19" s="24"/>
      <c r="E19" s="13" t="s">
        <v>238</v>
      </c>
      <c r="F19" s="12">
        <v>160000</v>
      </c>
      <c r="G19" s="12">
        <v>160000</v>
      </c>
      <c r="H19" s="12">
        <v>160000</v>
      </c>
      <c r="I19" s="22">
        <v>160000</v>
      </c>
      <c r="J19" s="245">
        <f t="shared" ref="J19:J21" si="2">I19-G19</f>
        <v>0</v>
      </c>
      <c r="K19" s="11">
        <f t="shared" si="1"/>
        <v>100</v>
      </c>
      <c r="L19" s="32"/>
      <c r="M19" s="32"/>
    </row>
    <row r="20" spans="2:13">
      <c r="B20" s="253"/>
      <c r="C20" s="25"/>
      <c r="D20" s="24"/>
      <c r="E20" s="13" t="s">
        <v>419</v>
      </c>
      <c r="F20" s="12">
        <v>0</v>
      </c>
      <c r="G20" s="12">
        <v>0</v>
      </c>
      <c r="H20" s="12">
        <v>0</v>
      </c>
      <c r="I20" s="22">
        <v>7800</v>
      </c>
      <c r="J20" s="245">
        <f t="shared" si="2"/>
        <v>7800</v>
      </c>
      <c r="K20" s="11"/>
      <c r="L20" s="32"/>
      <c r="M20" s="32"/>
    </row>
    <row r="21" spans="2:13">
      <c r="B21" s="253"/>
      <c r="C21" s="25"/>
      <c r="D21" s="24"/>
      <c r="E21" s="13" t="s">
        <v>237</v>
      </c>
      <c r="F21" s="12">
        <v>24000</v>
      </c>
      <c r="G21" s="12">
        <v>28439.88</v>
      </c>
      <c r="H21" s="12">
        <v>28439.88</v>
      </c>
      <c r="I21" s="22">
        <v>30400</v>
      </c>
      <c r="J21" s="245">
        <f t="shared" si="2"/>
        <v>1960.119999999999</v>
      </c>
      <c r="K21" s="11">
        <f t="shared" si="1"/>
        <v>106.89215285015268</v>
      </c>
      <c r="L21" s="32"/>
      <c r="M21" s="32"/>
    </row>
    <row r="22" spans="2:13" s="182" customFormat="1">
      <c r="B22" s="255"/>
      <c r="C22" s="177"/>
      <c r="D22" s="177">
        <v>412900</v>
      </c>
      <c r="E22" s="178" t="s">
        <v>205</v>
      </c>
      <c r="F22" s="179">
        <f>F23</f>
        <v>15000</v>
      </c>
      <c r="G22" s="179">
        <f>G23</f>
        <v>10000</v>
      </c>
      <c r="H22" s="179">
        <f>H23</f>
        <v>10000</v>
      </c>
      <c r="I22" s="243">
        <f>I23+I24</f>
        <v>26900</v>
      </c>
      <c r="J22" s="244">
        <f>J23</f>
        <v>15000</v>
      </c>
      <c r="K22" s="180">
        <f t="shared" si="1"/>
        <v>269</v>
      </c>
      <c r="L22" s="187"/>
      <c r="M22" s="187"/>
    </row>
    <row r="23" spans="2:13">
      <c r="B23" s="253"/>
      <c r="C23" s="25"/>
      <c r="D23" s="24"/>
      <c r="E23" s="13" t="s">
        <v>236</v>
      </c>
      <c r="F23" s="12">
        <v>15000</v>
      </c>
      <c r="G23" s="12">
        <v>10000</v>
      </c>
      <c r="H23" s="12">
        <v>10000</v>
      </c>
      <c r="I23" s="22">
        <v>25000</v>
      </c>
      <c r="J23" s="245">
        <f>I23-G23</f>
        <v>15000</v>
      </c>
      <c r="K23" s="11">
        <f t="shared" si="1"/>
        <v>250</v>
      </c>
      <c r="L23" s="32"/>
      <c r="M23" s="32"/>
    </row>
    <row r="24" spans="2:13">
      <c r="B24" s="330"/>
      <c r="C24" s="331"/>
      <c r="D24" s="332"/>
      <c r="E24" s="333" t="s">
        <v>420</v>
      </c>
      <c r="F24" s="334">
        <v>0</v>
      </c>
      <c r="G24" s="334">
        <v>0</v>
      </c>
      <c r="H24" s="334">
        <v>0</v>
      </c>
      <c r="I24" s="335">
        <v>1900</v>
      </c>
      <c r="J24" s="336">
        <f>I24-G24</f>
        <v>1900</v>
      </c>
      <c r="K24" s="337" t="e">
        <f t="shared" si="1"/>
        <v>#DIV/0!</v>
      </c>
      <c r="L24" s="32"/>
      <c r="M24" s="32"/>
    </row>
    <row r="25" spans="2:13" s="69" customFormat="1" ht="19.5" thickBot="1">
      <c r="B25" s="257"/>
      <c r="C25" s="258"/>
      <c r="D25" s="258"/>
      <c r="E25" s="259" t="s">
        <v>1</v>
      </c>
      <c r="F25" s="6">
        <f>F8</f>
        <v>235440</v>
      </c>
      <c r="G25" s="6">
        <f>G8</f>
        <v>235939.88</v>
      </c>
      <c r="H25" s="6">
        <f>H8</f>
        <v>235939.88</v>
      </c>
      <c r="I25" s="260">
        <f>I7</f>
        <v>247900</v>
      </c>
      <c r="J25" s="261">
        <f>J7</f>
        <v>2260.119999999999</v>
      </c>
      <c r="K25" s="262">
        <f t="shared" si="1"/>
        <v>105.06913879925683</v>
      </c>
    </row>
    <row r="26" spans="2:13" s="55" customFormat="1" ht="63.75" customHeight="1" thickBot="1">
      <c r="B26" s="58"/>
      <c r="C26" s="58"/>
      <c r="D26" s="58"/>
      <c r="E26" s="57"/>
      <c r="F26" s="56"/>
      <c r="G26" s="56"/>
      <c r="H26" s="56"/>
      <c r="I26" s="207"/>
      <c r="J26" s="144"/>
      <c r="K26" s="68"/>
    </row>
    <row r="27" spans="2:13" ht="49.5" customHeight="1">
      <c r="B27" s="273"/>
      <c r="C27" s="34"/>
      <c r="D27" s="34"/>
      <c r="E27" s="33" t="s">
        <v>235</v>
      </c>
      <c r="F27" s="274" t="s">
        <v>252</v>
      </c>
      <c r="G27" s="274" t="s">
        <v>365</v>
      </c>
      <c r="H27" s="274" t="s">
        <v>251</v>
      </c>
      <c r="I27" s="275" t="s">
        <v>369</v>
      </c>
      <c r="J27" s="276" t="s">
        <v>382</v>
      </c>
      <c r="K27" s="277" t="s">
        <v>383</v>
      </c>
    </row>
    <row r="28" spans="2:13">
      <c r="B28" s="251"/>
      <c r="C28" s="24"/>
      <c r="D28" s="24"/>
      <c r="E28" s="9" t="s">
        <v>234</v>
      </c>
      <c r="F28" s="12"/>
      <c r="G28" s="12"/>
      <c r="H28" s="12"/>
      <c r="I28" s="233"/>
      <c r="J28" s="234"/>
      <c r="K28" s="11"/>
    </row>
    <row r="29" spans="2:13">
      <c r="B29" s="278" t="s">
        <v>46</v>
      </c>
      <c r="C29" s="31"/>
      <c r="D29" s="31"/>
      <c r="E29" s="19" t="s">
        <v>45</v>
      </c>
      <c r="F29" s="18">
        <f>F30+F79+F67</f>
        <v>711100</v>
      </c>
      <c r="G29" s="18">
        <f>G30+G67</f>
        <v>595300</v>
      </c>
      <c r="H29" s="18">
        <f>H30+H79+H67</f>
        <v>606095</v>
      </c>
      <c r="I29" s="263">
        <f>I30+I67</f>
        <v>725600</v>
      </c>
      <c r="J29" s="264">
        <f>J30+J67</f>
        <v>133300</v>
      </c>
      <c r="K29" s="172">
        <f t="shared" ref="K29:K31" si="3">I29/G29*100</f>
        <v>121.88812363514194</v>
      </c>
    </row>
    <row r="30" spans="2:13">
      <c r="B30" s="253"/>
      <c r="C30" s="25">
        <v>412000</v>
      </c>
      <c r="D30" s="25"/>
      <c r="E30" s="9" t="s">
        <v>44</v>
      </c>
      <c r="F30" s="8">
        <f>F31+F35+F36+F39+F41+F43+F49+F53+F56+F60+F62+F63</f>
        <v>66600</v>
      </c>
      <c r="G30" s="8">
        <f>G31+G35+G36+G39+G41+G49+G43+G53+G56+G60+G62+G63</f>
        <v>117800</v>
      </c>
      <c r="H30" s="8">
        <f>H31+H35+H36+H39+H41+H43+H49+H53+H56+H60+H62+H63</f>
        <v>117800</v>
      </c>
      <c r="I30" s="237">
        <f>I31+I35+I36+I39+I41+I43+I49+I53+I56+I60+I63+I62</f>
        <v>157100</v>
      </c>
      <c r="J30" s="238">
        <f>J31+J35+J36+J39+J41+J43+J49+J53+J56+J60+J62+J63</f>
        <v>42300</v>
      </c>
      <c r="K30" s="11">
        <f t="shared" si="3"/>
        <v>133.3616298811545</v>
      </c>
    </row>
    <row r="31" spans="2:13">
      <c r="B31" s="253"/>
      <c r="C31" s="25"/>
      <c r="D31" s="25">
        <v>412320</v>
      </c>
      <c r="E31" s="26" t="s">
        <v>233</v>
      </c>
      <c r="F31" s="8">
        <f>F32+F33+F34</f>
        <v>2400</v>
      </c>
      <c r="G31" s="8">
        <f>G32+G33+G34</f>
        <v>2400</v>
      </c>
      <c r="H31" s="8">
        <f>H32+H33+H34</f>
        <v>2400</v>
      </c>
      <c r="I31" s="46">
        <f>I32+I33+I34</f>
        <v>5000</v>
      </c>
      <c r="J31" s="265">
        <f>J32+J33+J34</f>
        <v>2600</v>
      </c>
      <c r="K31" s="11">
        <f t="shared" si="3"/>
        <v>208.33333333333334</v>
      </c>
    </row>
    <row r="32" spans="2:13">
      <c r="B32" s="251"/>
      <c r="C32" s="24"/>
      <c r="D32" s="24"/>
      <c r="E32" s="13" t="s">
        <v>232</v>
      </c>
      <c r="F32" s="12">
        <v>1000</v>
      </c>
      <c r="G32" s="12">
        <v>1000</v>
      </c>
      <c r="H32" s="12">
        <v>1000</v>
      </c>
      <c r="I32" s="233">
        <v>4000</v>
      </c>
      <c r="J32" s="234">
        <f>I32-G32</f>
        <v>3000</v>
      </c>
      <c r="K32" s="11">
        <f>I32/G32*100</f>
        <v>400</v>
      </c>
    </row>
    <row r="33" spans="2:11">
      <c r="B33" s="251"/>
      <c r="C33" s="24"/>
      <c r="D33" s="24"/>
      <c r="E33" s="13" t="s">
        <v>231</v>
      </c>
      <c r="F33" s="12">
        <v>1000</v>
      </c>
      <c r="G33" s="12">
        <v>1000</v>
      </c>
      <c r="H33" s="12">
        <v>1000</v>
      </c>
      <c r="I33" s="233">
        <v>600</v>
      </c>
      <c r="J33" s="234">
        <f t="shared" ref="J33:J34" si="4">I33-G33</f>
        <v>-400</v>
      </c>
      <c r="K33" s="11">
        <f t="shared" ref="K33:K89" si="5">I33/G33*100</f>
        <v>60</v>
      </c>
    </row>
    <row r="34" spans="2:11">
      <c r="B34" s="251"/>
      <c r="C34" s="24"/>
      <c r="D34" s="24"/>
      <c r="E34" s="13" t="s">
        <v>230</v>
      </c>
      <c r="F34" s="12">
        <v>400</v>
      </c>
      <c r="G34" s="12">
        <v>400</v>
      </c>
      <c r="H34" s="12">
        <v>400</v>
      </c>
      <c r="I34" s="233">
        <v>400</v>
      </c>
      <c r="J34" s="234">
        <f t="shared" si="4"/>
        <v>0</v>
      </c>
      <c r="K34" s="11">
        <f t="shared" si="5"/>
        <v>100</v>
      </c>
    </row>
    <row r="35" spans="2:11">
      <c r="B35" s="253"/>
      <c r="C35" s="25"/>
      <c r="D35" s="25">
        <v>412300</v>
      </c>
      <c r="E35" s="9" t="s">
        <v>229</v>
      </c>
      <c r="F35" s="8">
        <v>1000</v>
      </c>
      <c r="G35" s="8">
        <v>1000</v>
      </c>
      <c r="H35" s="8">
        <v>1000</v>
      </c>
      <c r="I35" s="46">
        <v>500</v>
      </c>
      <c r="J35" s="265">
        <f>I35-G35</f>
        <v>-500</v>
      </c>
      <c r="K35" s="11">
        <f t="shared" si="5"/>
        <v>50</v>
      </c>
    </row>
    <row r="36" spans="2:11">
      <c r="B36" s="253"/>
      <c r="C36" s="25"/>
      <c r="D36" s="25">
        <v>412400</v>
      </c>
      <c r="E36" s="26" t="s">
        <v>228</v>
      </c>
      <c r="F36" s="8">
        <f>F37+F38</f>
        <v>2000</v>
      </c>
      <c r="G36" s="8">
        <f>G37+G38</f>
        <v>2000</v>
      </c>
      <c r="H36" s="8">
        <f>H37+H38</f>
        <v>2000</v>
      </c>
      <c r="I36" s="46">
        <f>I37+I38</f>
        <v>2000</v>
      </c>
      <c r="J36" s="265">
        <f>J37+J38</f>
        <v>0</v>
      </c>
      <c r="K36" s="11">
        <f t="shared" si="5"/>
        <v>100</v>
      </c>
    </row>
    <row r="37" spans="2:11">
      <c r="B37" s="253"/>
      <c r="C37" s="25"/>
      <c r="D37" s="25"/>
      <c r="E37" s="13" t="s">
        <v>227</v>
      </c>
      <c r="F37" s="12">
        <v>1000</v>
      </c>
      <c r="G37" s="12">
        <v>1000</v>
      </c>
      <c r="H37" s="12">
        <v>1000</v>
      </c>
      <c r="I37" s="22">
        <v>1000</v>
      </c>
      <c r="J37" s="245">
        <f>I37-G37</f>
        <v>0</v>
      </c>
      <c r="K37" s="11">
        <f t="shared" si="5"/>
        <v>100</v>
      </c>
    </row>
    <row r="38" spans="2:11">
      <c r="B38" s="253"/>
      <c r="C38" s="25"/>
      <c r="D38" s="25"/>
      <c r="E38" s="13" t="s">
        <v>226</v>
      </c>
      <c r="F38" s="12">
        <v>1000</v>
      </c>
      <c r="G38" s="12">
        <v>1000</v>
      </c>
      <c r="H38" s="12">
        <v>1000</v>
      </c>
      <c r="I38" s="22">
        <v>1000</v>
      </c>
      <c r="J38" s="245">
        <f>I38-G38</f>
        <v>0</v>
      </c>
      <c r="K38" s="11">
        <f t="shared" si="5"/>
        <v>100</v>
      </c>
    </row>
    <row r="39" spans="2:11">
      <c r="B39" s="253"/>
      <c r="C39" s="25"/>
      <c r="D39" s="25">
        <v>412440</v>
      </c>
      <c r="E39" s="9" t="s">
        <v>225</v>
      </c>
      <c r="F39" s="8">
        <f>SUM(F40)</f>
        <v>0</v>
      </c>
      <c r="G39" s="8">
        <f>G40</f>
        <v>500</v>
      </c>
      <c r="H39" s="8">
        <f>SUM(H40)</f>
        <v>500</v>
      </c>
      <c r="I39" s="46">
        <f>I40</f>
        <v>500</v>
      </c>
      <c r="J39" s="265">
        <f>J40</f>
        <v>0</v>
      </c>
      <c r="K39" s="11">
        <f t="shared" si="5"/>
        <v>100</v>
      </c>
    </row>
    <row r="40" spans="2:11">
      <c r="B40" s="253"/>
      <c r="C40" s="25"/>
      <c r="D40" s="25"/>
      <c r="E40" s="13" t="s">
        <v>224</v>
      </c>
      <c r="F40" s="12">
        <v>0</v>
      </c>
      <c r="G40" s="12">
        <v>500</v>
      </c>
      <c r="H40" s="12">
        <v>500</v>
      </c>
      <c r="I40" s="22">
        <v>500</v>
      </c>
      <c r="J40" s="245">
        <f>I40-G40</f>
        <v>0</v>
      </c>
      <c r="K40" s="11">
        <f t="shared" si="5"/>
        <v>100</v>
      </c>
    </row>
    <row r="41" spans="2:11">
      <c r="B41" s="251"/>
      <c r="C41" s="24"/>
      <c r="D41" s="25">
        <v>412600</v>
      </c>
      <c r="E41" s="9" t="s">
        <v>223</v>
      </c>
      <c r="F41" s="67">
        <f>F42</f>
        <v>500</v>
      </c>
      <c r="G41" s="67">
        <f>G42</f>
        <v>500</v>
      </c>
      <c r="H41" s="67">
        <f>H42</f>
        <v>500</v>
      </c>
      <c r="I41" s="237">
        <f>I42</f>
        <v>500</v>
      </c>
      <c r="J41" s="238">
        <f>J42</f>
        <v>0</v>
      </c>
      <c r="K41" s="11">
        <f t="shared" si="5"/>
        <v>100</v>
      </c>
    </row>
    <row r="42" spans="2:11">
      <c r="B42" s="251"/>
      <c r="C42" s="24"/>
      <c r="D42" s="24"/>
      <c r="E42" s="13" t="s">
        <v>222</v>
      </c>
      <c r="F42" s="12">
        <v>500</v>
      </c>
      <c r="G42" s="12">
        <v>500</v>
      </c>
      <c r="H42" s="12">
        <v>500</v>
      </c>
      <c r="I42" s="233">
        <v>500</v>
      </c>
      <c r="J42" s="234">
        <f>I42-G42</f>
        <v>0</v>
      </c>
      <c r="K42" s="11">
        <f t="shared" si="5"/>
        <v>100</v>
      </c>
    </row>
    <row r="43" spans="2:11">
      <c r="B43" s="251"/>
      <c r="C43" s="25"/>
      <c r="D43" s="25">
        <v>412700</v>
      </c>
      <c r="E43" s="9" t="s">
        <v>221</v>
      </c>
      <c r="F43" s="8">
        <f>F44+F47+F48+F45+F46</f>
        <v>32500</v>
      </c>
      <c r="G43" s="8">
        <f>G44+G45+G46+G47+G48</f>
        <v>69200</v>
      </c>
      <c r="H43" s="8">
        <f>H44+H47+H48+H45+H46</f>
        <v>69200</v>
      </c>
      <c r="I43" s="237">
        <f>I44+I45+I46+I47+I48</f>
        <v>105700</v>
      </c>
      <c r="J43" s="238">
        <f>J44+J45+J46+J47+J48</f>
        <v>36500</v>
      </c>
      <c r="K43" s="11">
        <f t="shared" si="5"/>
        <v>152.7456647398844</v>
      </c>
    </row>
    <row r="44" spans="2:11">
      <c r="B44" s="251"/>
      <c r="C44" s="24"/>
      <c r="D44" s="24"/>
      <c r="E44" s="13" t="s">
        <v>220</v>
      </c>
      <c r="F44" s="12">
        <v>7500</v>
      </c>
      <c r="G44" s="12">
        <v>15000</v>
      </c>
      <c r="H44" s="12">
        <v>15000</v>
      </c>
      <c r="I44" s="233">
        <v>25000</v>
      </c>
      <c r="J44" s="234">
        <f>I44-G44</f>
        <v>10000</v>
      </c>
      <c r="K44" s="11">
        <f t="shared" si="5"/>
        <v>166.66666666666669</v>
      </c>
    </row>
    <row r="45" spans="2:11">
      <c r="B45" s="251"/>
      <c r="C45" s="24"/>
      <c r="D45" s="24"/>
      <c r="E45" s="13" t="s">
        <v>219</v>
      </c>
      <c r="F45" s="12">
        <v>0</v>
      </c>
      <c r="G45" s="12">
        <v>5000</v>
      </c>
      <c r="H45" s="12">
        <v>5000</v>
      </c>
      <c r="I45" s="233">
        <v>6000</v>
      </c>
      <c r="J45" s="234">
        <f t="shared" ref="J45:J48" si="6">I45-G45</f>
        <v>1000</v>
      </c>
      <c r="K45" s="11">
        <f t="shared" si="5"/>
        <v>120</v>
      </c>
    </row>
    <row r="46" spans="2:11">
      <c r="B46" s="251"/>
      <c r="C46" s="24"/>
      <c r="D46" s="24"/>
      <c r="E46" s="13" t="s">
        <v>218</v>
      </c>
      <c r="F46" s="12">
        <v>0</v>
      </c>
      <c r="G46" s="12">
        <v>5000</v>
      </c>
      <c r="H46" s="12">
        <v>5000</v>
      </c>
      <c r="I46" s="233">
        <v>7200</v>
      </c>
      <c r="J46" s="234">
        <f t="shared" si="6"/>
        <v>2200</v>
      </c>
      <c r="K46" s="11">
        <f t="shared" si="5"/>
        <v>144</v>
      </c>
    </row>
    <row r="47" spans="2:11">
      <c r="B47" s="251"/>
      <c r="C47" s="24"/>
      <c r="D47" s="24"/>
      <c r="E47" s="13" t="s">
        <v>217</v>
      </c>
      <c r="F47" s="12">
        <v>5000</v>
      </c>
      <c r="G47" s="12">
        <v>5000</v>
      </c>
      <c r="H47" s="12">
        <v>5000</v>
      </c>
      <c r="I47" s="233">
        <v>7500</v>
      </c>
      <c r="J47" s="234">
        <f t="shared" si="6"/>
        <v>2500</v>
      </c>
      <c r="K47" s="11">
        <f t="shared" si="5"/>
        <v>150</v>
      </c>
    </row>
    <row r="48" spans="2:11">
      <c r="B48" s="251"/>
      <c r="C48" s="24"/>
      <c r="D48" s="24"/>
      <c r="E48" s="13" t="s">
        <v>216</v>
      </c>
      <c r="F48" s="12">
        <v>20000</v>
      </c>
      <c r="G48" s="12">
        <v>39200</v>
      </c>
      <c r="H48" s="12">
        <v>39200</v>
      </c>
      <c r="I48" s="233">
        <v>60000</v>
      </c>
      <c r="J48" s="234">
        <f t="shared" si="6"/>
        <v>20800</v>
      </c>
      <c r="K48" s="11">
        <f t="shared" si="5"/>
        <v>153.0612244897959</v>
      </c>
    </row>
    <row r="49" spans="2:11">
      <c r="B49" s="251"/>
      <c r="C49" s="24"/>
      <c r="D49" s="25">
        <v>412750</v>
      </c>
      <c r="E49" s="9" t="s">
        <v>62</v>
      </c>
      <c r="F49" s="8">
        <f>F50+F51+F52</f>
        <v>1500</v>
      </c>
      <c r="G49" s="8">
        <f>G50+G51+G52</f>
        <v>3000</v>
      </c>
      <c r="H49" s="8">
        <f>H50+H51+H52</f>
        <v>3000</v>
      </c>
      <c r="I49" s="237">
        <f>I50+I51+I52</f>
        <v>2700</v>
      </c>
      <c r="J49" s="238">
        <f>J50+J51+J52</f>
        <v>-300</v>
      </c>
      <c r="K49" s="11">
        <f t="shared" si="5"/>
        <v>90</v>
      </c>
    </row>
    <row r="50" spans="2:11">
      <c r="B50" s="279"/>
      <c r="C50" s="14"/>
      <c r="D50" s="14"/>
      <c r="E50" s="13" t="s">
        <v>215</v>
      </c>
      <c r="F50" s="12">
        <v>500</v>
      </c>
      <c r="G50" s="12">
        <v>500</v>
      </c>
      <c r="H50" s="12">
        <v>500</v>
      </c>
      <c r="I50" s="233">
        <v>500</v>
      </c>
      <c r="J50" s="234">
        <f>I50-G50</f>
        <v>0</v>
      </c>
      <c r="K50" s="11">
        <f t="shared" si="5"/>
        <v>100</v>
      </c>
    </row>
    <row r="51" spans="2:11">
      <c r="B51" s="251"/>
      <c r="C51" s="24"/>
      <c r="D51" s="24"/>
      <c r="E51" s="13" t="s">
        <v>214</v>
      </c>
      <c r="F51" s="12">
        <v>500</v>
      </c>
      <c r="G51" s="12">
        <v>500</v>
      </c>
      <c r="H51" s="12">
        <v>500</v>
      </c>
      <c r="I51" s="233">
        <v>200</v>
      </c>
      <c r="J51" s="234">
        <f t="shared" ref="J51:J52" si="7">I51-G51</f>
        <v>-300</v>
      </c>
      <c r="K51" s="11">
        <f t="shared" si="5"/>
        <v>40</v>
      </c>
    </row>
    <row r="52" spans="2:11">
      <c r="B52" s="251"/>
      <c r="C52" s="24"/>
      <c r="D52" s="24"/>
      <c r="E52" s="13" t="s">
        <v>213</v>
      </c>
      <c r="F52" s="12">
        <v>500</v>
      </c>
      <c r="G52" s="12">
        <v>2000</v>
      </c>
      <c r="H52" s="12">
        <v>2000</v>
      </c>
      <c r="I52" s="233">
        <v>2000</v>
      </c>
      <c r="J52" s="234">
        <f t="shared" si="7"/>
        <v>0</v>
      </c>
      <c r="K52" s="11">
        <f t="shared" si="5"/>
        <v>100</v>
      </c>
    </row>
    <row r="53" spans="2:11">
      <c r="B53" s="280"/>
      <c r="C53" s="14"/>
      <c r="D53" s="10">
        <v>412760</v>
      </c>
      <c r="E53" s="9" t="s">
        <v>212</v>
      </c>
      <c r="F53" s="8">
        <f>F54+F55</f>
        <v>5000</v>
      </c>
      <c r="G53" s="8">
        <f>G54+G55</f>
        <v>5000</v>
      </c>
      <c r="H53" s="8">
        <f>H54+H55</f>
        <v>5000</v>
      </c>
      <c r="I53" s="237">
        <f>I54+I55</f>
        <v>1000</v>
      </c>
      <c r="J53" s="238">
        <f>J54+J55</f>
        <v>-4000</v>
      </c>
      <c r="K53" s="11">
        <f t="shared" si="5"/>
        <v>20</v>
      </c>
    </row>
    <row r="54" spans="2:11">
      <c r="B54" s="280"/>
      <c r="C54" s="14"/>
      <c r="D54" s="14"/>
      <c r="E54" s="13" t="s">
        <v>211</v>
      </c>
      <c r="F54" s="12">
        <v>1000</v>
      </c>
      <c r="G54" s="12">
        <v>1000</v>
      </c>
      <c r="H54" s="12">
        <v>1000</v>
      </c>
      <c r="I54" s="233">
        <v>500</v>
      </c>
      <c r="J54" s="234">
        <f>I54-G54</f>
        <v>-500</v>
      </c>
      <c r="K54" s="11">
        <f t="shared" si="5"/>
        <v>50</v>
      </c>
    </row>
    <row r="55" spans="2:11">
      <c r="B55" s="280"/>
      <c r="C55" s="24"/>
      <c r="D55" s="24"/>
      <c r="E55" s="23" t="s">
        <v>210</v>
      </c>
      <c r="F55" s="22">
        <v>4000</v>
      </c>
      <c r="G55" s="22">
        <v>4000</v>
      </c>
      <c r="H55" s="22">
        <v>4000</v>
      </c>
      <c r="I55" s="233">
        <v>500</v>
      </c>
      <c r="J55" s="234">
        <f>I55-G55</f>
        <v>-3500</v>
      </c>
      <c r="K55" s="11">
        <f t="shared" si="5"/>
        <v>12.5</v>
      </c>
    </row>
    <row r="56" spans="2:11">
      <c r="B56" s="279"/>
      <c r="C56" s="14"/>
      <c r="D56" s="10">
        <v>412920</v>
      </c>
      <c r="E56" s="9" t="s">
        <v>209</v>
      </c>
      <c r="F56" s="8">
        <f>F57+F58+F59</f>
        <v>3700</v>
      </c>
      <c r="G56" s="8">
        <f>G57+G58+G59</f>
        <v>5700</v>
      </c>
      <c r="H56" s="8">
        <f>H57+H58+H59</f>
        <v>5700</v>
      </c>
      <c r="I56" s="237">
        <f>I57+I58+I59</f>
        <v>6800</v>
      </c>
      <c r="J56" s="238">
        <f>J57+J58+J59</f>
        <v>1100</v>
      </c>
      <c r="K56" s="11">
        <f t="shared" si="5"/>
        <v>119.29824561403508</v>
      </c>
    </row>
    <row r="57" spans="2:11">
      <c r="B57" s="279"/>
      <c r="C57" s="14"/>
      <c r="D57" s="14"/>
      <c r="E57" s="23" t="s">
        <v>208</v>
      </c>
      <c r="F57" s="12">
        <v>1500</v>
      </c>
      <c r="G57" s="12">
        <v>1500</v>
      </c>
      <c r="H57" s="12">
        <v>1500</v>
      </c>
      <c r="I57" s="233">
        <v>2000</v>
      </c>
      <c r="J57" s="234">
        <f>I57-G57</f>
        <v>500</v>
      </c>
      <c r="K57" s="11">
        <f t="shared" si="5"/>
        <v>133.33333333333331</v>
      </c>
    </row>
    <row r="58" spans="2:11">
      <c r="B58" s="279"/>
      <c r="C58" s="14"/>
      <c r="D58" s="14"/>
      <c r="E58" s="23" t="s">
        <v>207</v>
      </c>
      <c r="F58" s="12">
        <v>200</v>
      </c>
      <c r="G58" s="12">
        <v>200</v>
      </c>
      <c r="H58" s="12">
        <v>200</v>
      </c>
      <c r="I58" s="233">
        <v>800</v>
      </c>
      <c r="J58" s="234">
        <f t="shared" ref="J58:J59" si="8">I58-G58</f>
        <v>600</v>
      </c>
      <c r="K58" s="11">
        <f t="shared" si="5"/>
        <v>400</v>
      </c>
    </row>
    <row r="59" spans="2:11">
      <c r="B59" s="279"/>
      <c r="C59" s="14"/>
      <c r="D59" s="14"/>
      <c r="E59" s="23" t="s">
        <v>206</v>
      </c>
      <c r="F59" s="12">
        <v>2000</v>
      </c>
      <c r="G59" s="12">
        <v>4000</v>
      </c>
      <c r="H59" s="12">
        <v>4000</v>
      </c>
      <c r="I59" s="233">
        <v>4000</v>
      </c>
      <c r="J59" s="234">
        <f t="shared" si="8"/>
        <v>0</v>
      </c>
      <c r="K59" s="11">
        <f t="shared" si="5"/>
        <v>100</v>
      </c>
    </row>
    <row r="60" spans="2:11">
      <c r="B60" s="280"/>
      <c r="C60" s="14"/>
      <c r="D60" s="10">
        <v>412940</v>
      </c>
      <c r="E60" s="9" t="s">
        <v>205</v>
      </c>
      <c r="F60" s="8">
        <f>F61</f>
        <v>6500</v>
      </c>
      <c r="G60" s="8">
        <f>G61</f>
        <v>11500</v>
      </c>
      <c r="H60" s="8">
        <f>H61</f>
        <v>11500</v>
      </c>
      <c r="I60" s="237">
        <f>I61</f>
        <v>15000</v>
      </c>
      <c r="J60" s="266">
        <f>I60-G60</f>
        <v>3500</v>
      </c>
      <c r="K60" s="11">
        <f t="shared" si="5"/>
        <v>130.43478260869566</v>
      </c>
    </row>
    <row r="61" spans="2:11">
      <c r="B61" s="280"/>
      <c r="C61" s="14"/>
      <c r="D61" s="14"/>
      <c r="E61" s="13" t="s">
        <v>204</v>
      </c>
      <c r="F61" s="66">
        <v>6500</v>
      </c>
      <c r="G61" s="66">
        <v>11500</v>
      </c>
      <c r="H61" s="66">
        <v>11500</v>
      </c>
      <c r="I61" s="233">
        <v>15000</v>
      </c>
      <c r="J61" s="234">
        <f>I61-G61</f>
        <v>3500</v>
      </c>
      <c r="K61" s="11">
        <f t="shared" si="5"/>
        <v>130.43478260869566</v>
      </c>
    </row>
    <row r="62" spans="2:11">
      <c r="B62" s="279"/>
      <c r="C62" s="14"/>
      <c r="D62" s="10">
        <v>412950</v>
      </c>
      <c r="E62" s="9" t="s">
        <v>203</v>
      </c>
      <c r="F62" s="8">
        <v>9000</v>
      </c>
      <c r="G62" s="8">
        <v>9000</v>
      </c>
      <c r="H62" s="8">
        <v>9000</v>
      </c>
      <c r="I62" s="267">
        <v>7000</v>
      </c>
      <c r="J62" s="234">
        <f>I62-G62</f>
        <v>-2000</v>
      </c>
      <c r="K62" s="11">
        <f t="shared" si="5"/>
        <v>77.777777777777786</v>
      </c>
    </row>
    <row r="63" spans="2:11">
      <c r="B63" s="279"/>
      <c r="C63" s="14"/>
      <c r="D63" s="10">
        <v>412900</v>
      </c>
      <c r="E63" s="9" t="s">
        <v>91</v>
      </c>
      <c r="F63" s="8">
        <f>F66+F65</f>
        <v>2500</v>
      </c>
      <c r="G63" s="8">
        <f>G65+G66</f>
        <v>8000</v>
      </c>
      <c r="H63" s="8">
        <f>H66+H65</f>
        <v>8000</v>
      </c>
      <c r="I63" s="237">
        <f>I65+I66+I64</f>
        <v>10400</v>
      </c>
      <c r="J63" s="238">
        <f>J64+J66</f>
        <v>5400</v>
      </c>
      <c r="K63" s="11">
        <f t="shared" si="5"/>
        <v>130</v>
      </c>
    </row>
    <row r="64" spans="2:11" s="203" customFormat="1">
      <c r="B64" s="328"/>
      <c r="C64" s="329"/>
      <c r="D64" s="329"/>
      <c r="E64" s="202" t="s">
        <v>418</v>
      </c>
      <c r="F64" s="205">
        <v>0</v>
      </c>
      <c r="G64" s="205">
        <v>0</v>
      </c>
      <c r="H64" s="205">
        <v>0</v>
      </c>
      <c r="I64" s="272">
        <v>3500</v>
      </c>
      <c r="J64" s="245">
        <f>I64-G64</f>
        <v>3500</v>
      </c>
      <c r="K64" s="11" t="e">
        <f t="shared" si="5"/>
        <v>#DIV/0!</v>
      </c>
    </row>
    <row r="65" spans="2:11">
      <c r="B65" s="280"/>
      <c r="C65" s="14"/>
      <c r="D65" s="14"/>
      <c r="E65" s="13" t="s">
        <v>202</v>
      </c>
      <c r="F65" s="12">
        <v>0</v>
      </c>
      <c r="G65" s="12">
        <v>5500</v>
      </c>
      <c r="H65" s="12">
        <v>5500</v>
      </c>
      <c r="I65" s="22">
        <v>2500</v>
      </c>
      <c r="J65" s="245">
        <f>I65-G65</f>
        <v>-3000</v>
      </c>
      <c r="K65" s="11">
        <f t="shared" si="5"/>
        <v>45.454545454545453</v>
      </c>
    </row>
    <row r="66" spans="2:11">
      <c r="B66" s="280"/>
      <c r="C66" s="14"/>
      <c r="D66" s="14"/>
      <c r="E66" s="13" t="s">
        <v>201</v>
      </c>
      <c r="F66" s="12">
        <v>2500</v>
      </c>
      <c r="G66" s="12">
        <v>2500</v>
      </c>
      <c r="H66" s="12">
        <v>2500</v>
      </c>
      <c r="I66" s="233">
        <v>4400</v>
      </c>
      <c r="J66" s="245">
        <f>I66-G66</f>
        <v>1900</v>
      </c>
      <c r="K66" s="11">
        <f t="shared" si="5"/>
        <v>176</v>
      </c>
    </row>
    <row r="67" spans="2:11">
      <c r="B67" s="253"/>
      <c r="C67" s="25">
        <v>416000</v>
      </c>
      <c r="D67" s="25"/>
      <c r="E67" s="9" t="s">
        <v>200</v>
      </c>
      <c r="F67" s="65">
        <f>SUM(F68,F70,F78)</f>
        <v>476500</v>
      </c>
      <c r="G67" s="65">
        <f>G68+G70+G77</f>
        <v>477500</v>
      </c>
      <c r="H67" s="65">
        <f>SUM(H68,H70,H78)</f>
        <v>477500</v>
      </c>
      <c r="I67" s="237">
        <f>I68+I70+I77</f>
        <v>568500</v>
      </c>
      <c r="J67" s="238">
        <f>J68+J70+J77</f>
        <v>91000</v>
      </c>
      <c r="K67" s="11">
        <f t="shared" si="5"/>
        <v>119.05759162303664</v>
      </c>
    </row>
    <row r="68" spans="2:11" ht="28.5">
      <c r="B68" s="251"/>
      <c r="C68" s="24"/>
      <c r="D68" s="25">
        <v>416100</v>
      </c>
      <c r="E68" s="26" t="s">
        <v>70</v>
      </c>
      <c r="F68" s="46">
        <f>F69</f>
        <v>224000</v>
      </c>
      <c r="G68" s="46">
        <f>G69</f>
        <v>224000</v>
      </c>
      <c r="H68" s="46">
        <f>H69</f>
        <v>224000</v>
      </c>
      <c r="I68" s="237">
        <f>I69</f>
        <v>310000</v>
      </c>
      <c r="J68" s="238">
        <f>J69</f>
        <v>86000</v>
      </c>
      <c r="K68" s="11">
        <f t="shared" si="5"/>
        <v>138.39285714285714</v>
      </c>
    </row>
    <row r="69" spans="2:11" ht="30">
      <c r="B69" s="251"/>
      <c r="C69" s="24"/>
      <c r="D69" s="24"/>
      <c r="E69" s="23" t="s">
        <v>199</v>
      </c>
      <c r="F69" s="22">
        <v>224000</v>
      </c>
      <c r="G69" s="22">
        <v>224000</v>
      </c>
      <c r="H69" s="22">
        <v>224000</v>
      </c>
      <c r="I69" s="233">
        <v>310000</v>
      </c>
      <c r="J69" s="234">
        <f>I69-G69</f>
        <v>86000</v>
      </c>
      <c r="K69" s="11">
        <f t="shared" si="5"/>
        <v>138.39285714285714</v>
      </c>
    </row>
    <row r="70" spans="2:11">
      <c r="B70" s="279"/>
      <c r="C70" s="24"/>
      <c r="D70" s="25">
        <v>416120</v>
      </c>
      <c r="E70" s="9" t="s">
        <v>69</v>
      </c>
      <c r="F70" s="8">
        <f>SUM(F71:F76)</f>
        <v>252000</v>
      </c>
      <c r="G70" s="8">
        <f>G71+G72+G73+G74+G75+G76</f>
        <v>253000</v>
      </c>
      <c r="H70" s="8">
        <f>SUM(H71:H76)</f>
        <v>253000</v>
      </c>
      <c r="I70" s="237">
        <f>I71+I72+I73+I74+I75+I76</f>
        <v>258000</v>
      </c>
      <c r="J70" s="238">
        <f>J71+J72+J73+J75+J74+J76+J77+J78</f>
        <v>5000</v>
      </c>
      <c r="K70" s="11">
        <f t="shared" si="5"/>
        <v>101.97628458498025</v>
      </c>
    </row>
    <row r="71" spans="2:11" ht="30">
      <c r="B71" s="279"/>
      <c r="C71" s="24"/>
      <c r="D71" s="24"/>
      <c r="E71" s="23" t="s">
        <v>198</v>
      </c>
      <c r="F71" s="12">
        <v>160000</v>
      </c>
      <c r="G71" s="12">
        <v>155000</v>
      </c>
      <c r="H71" s="12">
        <v>155000</v>
      </c>
      <c r="I71" s="233">
        <v>155000</v>
      </c>
      <c r="J71" s="234">
        <f>I71-G71</f>
        <v>0</v>
      </c>
      <c r="K71" s="11">
        <f t="shared" si="5"/>
        <v>100</v>
      </c>
    </row>
    <row r="72" spans="2:11">
      <c r="B72" s="279"/>
      <c r="C72" s="24"/>
      <c r="D72" s="24"/>
      <c r="E72" s="23" t="s">
        <v>197</v>
      </c>
      <c r="F72" s="12">
        <v>0</v>
      </c>
      <c r="G72" s="12">
        <v>20000</v>
      </c>
      <c r="H72" s="12">
        <v>20000</v>
      </c>
      <c r="I72" s="233">
        <v>25000</v>
      </c>
      <c r="J72" s="234">
        <f t="shared" ref="J72:J78" si="9">I72-G72</f>
        <v>5000</v>
      </c>
      <c r="K72" s="11">
        <f t="shared" si="5"/>
        <v>125</v>
      </c>
    </row>
    <row r="73" spans="2:11">
      <c r="B73" s="279"/>
      <c r="C73" s="24"/>
      <c r="D73" s="24"/>
      <c r="E73" s="13" t="s">
        <v>196</v>
      </c>
      <c r="F73" s="12">
        <v>25000</v>
      </c>
      <c r="G73" s="12">
        <v>30000</v>
      </c>
      <c r="H73" s="12">
        <v>30000</v>
      </c>
      <c r="I73" s="233">
        <v>30000</v>
      </c>
      <c r="J73" s="234">
        <f t="shared" si="9"/>
        <v>0</v>
      </c>
      <c r="K73" s="11">
        <f t="shared" si="5"/>
        <v>100</v>
      </c>
    </row>
    <row r="74" spans="2:11">
      <c r="B74" s="280"/>
      <c r="C74" s="24"/>
      <c r="D74" s="24"/>
      <c r="E74" s="13" t="s">
        <v>195</v>
      </c>
      <c r="F74" s="12">
        <v>32000</v>
      </c>
      <c r="G74" s="12">
        <v>13000</v>
      </c>
      <c r="H74" s="12">
        <v>13000</v>
      </c>
      <c r="I74" s="233">
        <v>13000</v>
      </c>
      <c r="J74" s="234">
        <f t="shared" si="9"/>
        <v>0</v>
      </c>
      <c r="K74" s="11">
        <f t="shared" si="5"/>
        <v>100</v>
      </c>
    </row>
    <row r="75" spans="2:11">
      <c r="B75" s="280"/>
      <c r="C75" s="24"/>
      <c r="D75" s="24"/>
      <c r="E75" s="13" t="s">
        <v>194</v>
      </c>
      <c r="F75" s="12">
        <v>34000</v>
      </c>
      <c r="G75" s="12">
        <v>34000</v>
      </c>
      <c r="H75" s="12">
        <v>34000</v>
      </c>
      <c r="I75" s="233">
        <v>34000</v>
      </c>
      <c r="J75" s="234">
        <f t="shared" si="9"/>
        <v>0</v>
      </c>
      <c r="K75" s="11">
        <f t="shared" si="5"/>
        <v>100</v>
      </c>
    </row>
    <row r="76" spans="2:11">
      <c r="B76" s="279"/>
      <c r="C76" s="24"/>
      <c r="D76" s="24"/>
      <c r="E76" s="13" t="s">
        <v>193</v>
      </c>
      <c r="F76" s="12">
        <v>1000</v>
      </c>
      <c r="G76" s="12">
        <v>1000</v>
      </c>
      <c r="H76" s="12">
        <v>1000</v>
      </c>
      <c r="I76" s="233">
        <v>1000</v>
      </c>
      <c r="J76" s="234">
        <f t="shared" si="9"/>
        <v>0</v>
      </c>
      <c r="K76" s="11">
        <f t="shared" si="5"/>
        <v>100</v>
      </c>
    </row>
    <row r="77" spans="2:11">
      <c r="B77" s="280"/>
      <c r="C77" s="24"/>
      <c r="D77" s="25">
        <v>416100</v>
      </c>
      <c r="E77" s="9" t="s">
        <v>192</v>
      </c>
      <c r="F77" s="8">
        <f>F78</f>
        <v>500</v>
      </c>
      <c r="G77" s="8">
        <f>G78</f>
        <v>500</v>
      </c>
      <c r="H77" s="8">
        <f>H78</f>
        <v>500</v>
      </c>
      <c r="I77" s="237">
        <f>I78</f>
        <v>500</v>
      </c>
      <c r="J77" s="234">
        <f t="shared" si="9"/>
        <v>0</v>
      </c>
      <c r="K77" s="11">
        <f t="shared" si="5"/>
        <v>100</v>
      </c>
    </row>
    <row r="78" spans="2:11">
      <c r="B78" s="280"/>
      <c r="C78" s="24"/>
      <c r="D78" s="24"/>
      <c r="E78" s="13" t="s">
        <v>191</v>
      </c>
      <c r="F78" s="12">
        <v>500</v>
      </c>
      <c r="G78" s="12">
        <v>500</v>
      </c>
      <c r="H78" s="12">
        <v>500</v>
      </c>
      <c r="I78" s="233">
        <v>500</v>
      </c>
      <c r="J78" s="234">
        <f t="shared" si="9"/>
        <v>0</v>
      </c>
      <c r="K78" s="11">
        <f t="shared" si="5"/>
        <v>100</v>
      </c>
    </row>
    <row r="79" spans="2:11">
      <c r="B79" s="281"/>
      <c r="C79" s="61"/>
      <c r="D79" s="64" t="s">
        <v>190</v>
      </c>
      <c r="E79" s="63" t="s">
        <v>189</v>
      </c>
      <c r="F79" s="62">
        <f>F80</f>
        <v>168000</v>
      </c>
      <c r="G79" s="62">
        <f>G80</f>
        <v>170795</v>
      </c>
      <c r="H79" s="62">
        <f>H80</f>
        <v>10795</v>
      </c>
      <c r="I79" s="268">
        <f>I80</f>
        <v>170795</v>
      </c>
      <c r="J79" s="269">
        <f>I79-G79</f>
        <v>0</v>
      </c>
      <c r="K79" s="173">
        <f t="shared" si="5"/>
        <v>100</v>
      </c>
    </row>
    <row r="80" spans="2:11">
      <c r="B80" s="281"/>
      <c r="C80" s="61"/>
      <c r="D80" s="61"/>
      <c r="E80" s="60" t="s">
        <v>188</v>
      </c>
      <c r="F80" s="59">
        <v>168000</v>
      </c>
      <c r="G80" s="59">
        <v>170795</v>
      </c>
      <c r="H80" s="59">
        <v>10795</v>
      </c>
      <c r="I80" s="270">
        <v>170795</v>
      </c>
      <c r="J80" s="271">
        <f>I80-G80</f>
        <v>0</v>
      </c>
      <c r="K80" s="173">
        <f t="shared" si="5"/>
        <v>100</v>
      </c>
    </row>
    <row r="81" spans="2:11">
      <c r="B81" s="278">
        <v>510000</v>
      </c>
      <c r="C81" s="48"/>
      <c r="D81" s="48"/>
      <c r="E81" s="19" t="s">
        <v>125</v>
      </c>
      <c r="F81" s="18">
        <f>F85</f>
        <v>42000</v>
      </c>
      <c r="G81" s="18">
        <f>G82</f>
        <v>22200</v>
      </c>
      <c r="H81" s="18">
        <f>H85</f>
        <v>22200</v>
      </c>
      <c r="I81" s="263">
        <f t="shared" ref="I81" si="10">I82</f>
        <v>44200</v>
      </c>
      <c r="J81" s="264">
        <f>J82</f>
        <v>22000</v>
      </c>
      <c r="K81" s="172">
        <f t="shared" si="5"/>
        <v>199.09909909909911</v>
      </c>
    </row>
    <row r="82" spans="2:11">
      <c r="B82" s="251"/>
      <c r="C82" s="25">
        <v>511000</v>
      </c>
      <c r="D82" s="25"/>
      <c r="E82" s="9" t="s">
        <v>187</v>
      </c>
      <c r="F82" s="8">
        <f>F85+F83</f>
        <v>42000</v>
      </c>
      <c r="G82" s="8">
        <f>G85+G83</f>
        <v>22200</v>
      </c>
      <c r="H82" s="8">
        <f>H85+H83</f>
        <v>22200</v>
      </c>
      <c r="I82" s="237">
        <f>I85+I83</f>
        <v>44200</v>
      </c>
      <c r="J82" s="238">
        <f>I82-G82</f>
        <v>22000</v>
      </c>
      <c r="K82" s="11">
        <f t="shared" si="5"/>
        <v>199.09909909909911</v>
      </c>
    </row>
    <row r="83" spans="2:11">
      <c r="B83" s="251"/>
      <c r="C83" s="25"/>
      <c r="D83" s="25">
        <v>511200</v>
      </c>
      <c r="E83" s="9" t="s">
        <v>412</v>
      </c>
      <c r="F83" s="8">
        <f>F84</f>
        <v>0</v>
      </c>
      <c r="G83" s="8">
        <f t="shared" ref="G83:I83" si="11">G84</f>
        <v>0</v>
      </c>
      <c r="H83" s="8">
        <f t="shared" si="11"/>
        <v>0</v>
      </c>
      <c r="I83" s="8">
        <f t="shared" si="11"/>
        <v>25000</v>
      </c>
      <c r="J83" s="238">
        <f>I83-G83</f>
        <v>25000</v>
      </c>
      <c r="K83" s="11"/>
    </row>
    <row r="84" spans="2:11" s="203" customFormat="1" ht="14.25">
      <c r="B84" s="282"/>
      <c r="C84" s="204"/>
      <c r="D84" s="204"/>
      <c r="E84" s="202" t="s">
        <v>413</v>
      </c>
      <c r="F84" s="205">
        <v>0</v>
      </c>
      <c r="G84" s="205">
        <v>0</v>
      </c>
      <c r="H84" s="205">
        <v>0</v>
      </c>
      <c r="I84" s="272">
        <v>25000</v>
      </c>
      <c r="J84" s="238">
        <f>I84-G84</f>
        <v>25000</v>
      </c>
      <c r="K84" s="176"/>
    </row>
    <row r="85" spans="2:11">
      <c r="B85" s="251"/>
      <c r="C85" s="24"/>
      <c r="D85" s="25">
        <v>511300</v>
      </c>
      <c r="E85" s="9" t="s">
        <v>3</v>
      </c>
      <c r="F85" s="8">
        <f>F86+F87+F88</f>
        <v>42000</v>
      </c>
      <c r="G85" s="8">
        <f>G86+G87+G88</f>
        <v>22200</v>
      </c>
      <c r="H85" s="8">
        <f>H86+H87+H88</f>
        <v>22200</v>
      </c>
      <c r="I85" s="237">
        <f>I86+I87+I88</f>
        <v>19200</v>
      </c>
      <c r="J85" s="238">
        <f>J86+J87+J88</f>
        <v>-3000</v>
      </c>
      <c r="K85" s="11">
        <f t="shared" si="5"/>
        <v>86.486486486486484</v>
      </c>
    </row>
    <row r="86" spans="2:11">
      <c r="B86" s="251"/>
      <c r="C86" s="24"/>
      <c r="D86" s="25"/>
      <c r="E86" s="13" t="s">
        <v>186</v>
      </c>
      <c r="F86" s="12">
        <v>30000</v>
      </c>
      <c r="G86" s="12">
        <v>10000</v>
      </c>
      <c r="H86" s="12">
        <v>10000</v>
      </c>
      <c r="I86" s="233">
        <v>3000</v>
      </c>
      <c r="J86" s="234">
        <f>I86-G86</f>
        <v>-7000</v>
      </c>
      <c r="K86" s="11">
        <f t="shared" si="5"/>
        <v>30</v>
      </c>
    </row>
    <row r="87" spans="2:11">
      <c r="B87" s="251"/>
      <c r="C87" s="24"/>
      <c r="D87" s="25"/>
      <c r="E87" s="13" t="s">
        <v>185</v>
      </c>
      <c r="F87" s="12">
        <v>12000</v>
      </c>
      <c r="G87" s="12">
        <v>12000</v>
      </c>
      <c r="H87" s="12">
        <v>12000</v>
      </c>
      <c r="I87" s="233">
        <v>16000</v>
      </c>
      <c r="J87" s="234">
        <f t="shared" ref="J87:J88" si="12">I87-G87</f>
        <v>4000</v>
      </c>
      <c r="K87" s="11">
        <f t="shared" si="5"/>
        <v>133.33333333333331</v>
      </c>
    </row>
    <row r="88" spans="2:11">
      <c r="B88" s="251"/>
      <c r="C88" s="24"/>
      <c r="D88" s="25"/>
      <c r="E88" s="13" t="s">
        <v>184</v>
      </c>
      <c r="F88" s="12">
        <v>0</v>
      </c>
      <c r="G88" s="12">
        <v>200</v>
      </c>
      <c r="H88" s="12">
        <v>200</v>
      </c>
      <c r="I88" s="233">
        <v>200</v>
      </c>
      <c r="J88" s="234">
        <f t="shared" si="12"/>
        <v>0</v>
      </c>
      <c r="K88" s="11">
        <f t="shared" si="5"/>
        <v>100</v>
      </c>
    </row>
    <row r="89" spans="2:11" ht="19.5" thickBot="1">
      <c r="B89" s="257"/>
      <c r="C89" s="258"/>
      <c r="D89" s="258"/>
      <c r="E89" s="259" t="s">
        <v>1</v>
      </c>
      <c r="F89" s="6">
        <f>F81+F29</f>
        <v>753100</v>
      </c>
      <c r="G89" s="6">
        <f>G29+G79+G81</f>
        <v>788295</v>
      </c>
      <c r="H89" s="6">
        <f>H81+H29</f>
        <v>628295</v>
      </c>
      <c r="I89" s="260">
        <f>I81+I79+I29</f>
        <v>940595</v>
      </c>
      <c r="J89" s="261">
        <f>J81+J79+J29</f>
        <v>155300</v>
      </c>
      <c r="K89" s="283">
        <f t="shared" si="5"/>
        <v>119.32017835962425</v>
      </c>
    </row>
    <row r="90" spans="2:11" s="55" customFormat="1" ht="38.25" customHeight="1" thickBot="1">
      <c r="B90" s="58"/>
      <c r="C90" s="58"/>
      <c r="D90" s="58"/>
      <c r="E90" s="57"/>
      <c r="F90" s="56"/>
      <c r="G90" s="56"/>
      <c r="H90" s="56"/>
      <c r="I90" s="208"/>
      <c r="J90" s="145"/>
      <c r="K90" s="3"/>
    </row>
    <row r="91" spans="2:11" ht="47.25" customHeight="1">
      <c r="B91" s="287"/>
      <c r="C91" s="54"/>
      <c r="D91" s="54"/>
      <c r="E91" s="53" t="s">
        <v>183</v>
      </c>
      <c r="F91" s="274" t="s">
        <v>252</v>
      </c>
      <c r="G91" s="274" t="s">
        <v>365</v>
      </c>
      <c r="H91" s="274" t="s">
        <v>251</v>
      </c>
      <c r="I91" s="275" t="s">
        <v>369</v>
      </c>
      <c r="J91" s="276" t="s">
        <v>382</v>
      </c>
      <c r="K91" s="277" t="s">
        <v>383</v>
      </c>
    </row>
    <row r="92" spans="2:11">
      <c r="B92" s="251"/>
      <c r="C92" s="24"/>
      <c r="D92" s="24"/>
      <c r="E92" s="26" t="s">
        <v>182</v>
      </c>
      <c r="F92" s="22"/>
      <c r="G92" s="22"/>
      <c r="H92" s="22"/>
      <c r="I92" s="233"/>
      <c r="J92" s="234"/>
      <c r="K92" s="11"/>
    </row>
    <row r="93" spans="2:11" ht="28.5">
      <c r="B93" s="278" t="s">
        <v>46</v>
      </c>
      <c r="C93" s="48"/>
      <c r="D93" s="48"/>
      <c r="E93" s="30" t="s">
        <v>45</v>
      </c>
      <c r="F93" s="29">
        <f>F94+F101</f>
        <v>858821.19</v>
      </c>
      <c r="G93" s="29">
        <f>G94+G101</f>
        <v>1086866</v>
      </c>
      <c r="H93" s="29">
        <f>H94+H101</f>
        <v>1086866</v>
      </c>
      <c r="I93" s="263">
        <f>I94+I101</f>
        <v>1152116</v>
      </c>
      <c r="J93" s="264"/>
      <c r="K93" s="17"/>
    </row>
    <row r="94" spans="2:11">
      <c r="B94" s="253"/>
      <c r="C94" s="25">
        <v>411000</v>
      </c>
      <c r="D94" s="24"/>
      <c r="E94" s="9" t="s">
        <v>181</v>
      </c>
      <c r="F94" s="8">
        <f>F95+F98</f>
        <v>735449.19</v>
      </c>
      <c r="G94" s="8">
        <f>G95+G98</f>
        <v>906500</v>
      </c>
      <c r="H94" s="8">
        <f>H95+H98</f>
        <v>906500</v>
      </c>
      <c r="I94" s="237">
        <f>I95+I98</f>
        <v>906500</v>
      </c>
      <c r="J94" s="238">
        <f>J95+J96</f>
        <v>0</v>
      </c>
      <c r="K94" s="11">
        <f t="shared" ref="K94:K95" si="13">I94/G94*100</f>
        <v>100</v>
      </c>
    </row>
    <row r="95" spans="2:11">
      <c r="B95" s="251"/>
      <c r="C95" s="24"/>
      <c r="D95" s="25">
        <v>411100</v>
      </c>
      <c r="E95" s="9" t="s">
        <v>180</v>
      </c>
      <c r="F95" s="8">
        <f>F96+F97</f>
        <v>725949.19</v>
      </c>
      <c r="G95" s="8">
        <f>G96+G97</f>
        <v>668689</v>
      </c>
      <c r="H95" s="8">
        <f>H96+H97</f>
        <v>668689</v>
      </c>
      <c r="I95" s="237">
        <f>I96+I97</f>
        <v>668689</v>
      </c>
      <c r="J95" s="238">
        <f>J96+J97</f>
        <v>0</v>
      </c>
      <c r="K95" s="11">
        <f t="shared" si="13"/>
        <v>100</v>
      </c>
    </row>
    <row r="96" spans="2:11">
      <c r="B96" s="251"/>
      <c r="C96" s="24"/>
      <c r="D96" s="24"/>
      <c r="E96" s="13" t="s">
        <v>179</v>
      </c>
      <c r="F96" s="12">
        <v>437747.36</v>
      </c>
      <c r="G96" s="12">
        <v>406792</v>
      </c>
      <c r="H96" s="12">
        <v>406792</v>
      </c>
      <c r="I96" s="233">
        <v>406792</v>
      </c>
      <c r="J96" s="234">
        <f>I96-G96</f>
        <v>0</v>
      </c>
      <c r="K96" s="11">
        <f>I96/G96*100</f>
        <v>100</v>
      </c>
    </row>
    <row r="97" spans="2:11">
      <c r="B97" s="251"/>
      <c r="C97" s="24"/>
      <c r="D97" s="24"/>
      <c r="E97" s="13" t="s">
        <v>178</v>
      </c>
      <c r="F97" s="12">
        <v>288201.83</v>
      </c>
      <c r="G97" s="12">
        <v>261897</v>
      </c>
      <c r="H97" s="12">
        <v>261897</v>
      </c>
      <c r="I97" s="233">
        <v>261897</v>
      </c>
      <c r="J97" s="234">
        <f t="shared" ref="J97:J160" si="14">I97-G97</f>
        <v>0</v>
      </c>
      <c r="K97" s="11">
        <f t="shared" ref="K97:K160" si="15">I97/G97*100</f>
        <v>100</v>
      </c>
    </row>
    <row r="98" spans="2:11" s="150" customFormat="1">
      <c r="B98" s="288"/>
      <c r="C98" s="148"/>
      <c r="D98" s="148">
        <v>411200</v>
      </c>
      <c r="E98" s="149" t="s">
        <v>177</v>
      </c>
      <c r="F98" s="142">
        <f>F99+F100</f>
        <v>9500</v>
      </c>
      <c r="G98" s="142">
        <f>G99+G100</f>
        <v>237811</v>
      </c>
      <c r="H98" s="142">
        <f>H99+H100</f>
        <v>237811</v>
      </c>
      <c r="I98" s="267">
        <f>I99+I100</f>
        <v>237811</v>
      </c>
      <c r="J98" s="266">
        <f t="shared" si="14"/>
        <v>0</v>
      </c>
      <c r="K98" s="11">
        <f t="shared" si="15"/>
        <v>100</v>
      </c>
    </row>
    <row r="99" spans="2:11">
      <c r="B99" s="253"/>
      <c r="C99" s="25"/>
      <c r="D99" s="25"/>
      <c r="E99" s="13" t="s">
        <v>176</v>
      </c>
      <c r="F99" s="12">
        <v>5728.5</v>
      </c>
      <c r="G99" s="12">
        <v>143400</v>
      </c>
      <c r="H99" s="12">
        <v>143400</v>
      </c>
      <c r="I99" s="233">
        <v>143400</v>
      </c>
      <c r="J99" s="234">
        <f t="shared" si="14"/>
        <v>0</v>
      </c>
      <c r="K99" s="11">
        <f t="shared" si="15"/>
        <v>100</v>
      </c>
    </row>
    <row r="100" spans="2:11" s="15" customFormat="1">
      <c r="B100" s="253"/>
      <c r="C100" s="25"/>
      <c r="D100" s="25"/>
      <c r="E100" s="13" t="s">
        <v>175</v>
      </c>
      <c r="F100" s="12">
        <v>3771.5</v>
      </c>
      <c r="G100" s="12">
        <v>94411</v>
      </c>
      <c r="H100" s="12">
        <v>94411</v>
      </c>
      <c r="I100" s="22">
        <v>94411</v>
      </c>
      <c r="J100" s="234">
        <f t="shared" si="14"/>
        <v>0</v>
      </c>
      <c r="K100" s="11">
        <f t="shared" si="15"/>
        <v>100</v>
      </c>
    </row>
    <row r="101" spans="2:11" s="150" customFormat="1">
      <c r="B101" s="288"/>
      <c r="C101" s="148">
        <v>412000</v>
      </c>
      <c r="D101" s="148"/>
      <c r="E101" s="157" t="s">
        <v>44</v>
      </c>
      <c r="F101" s="158">
        <f>F105+F110+F114+F119+F125+F129+F132+F134+F137+F140+F144+F148+F103+F102</f>
        <v>123372</v>
      </c>
      <c r="G101" s="158">
        <f>G102+G103+G105+G110+G114+G119+G125+G129+G132+G134+G137+G140+G144+G148</f>
        <v>180366</v>
      </c>
      <c r="H101" s="158">
        <f>H105+H110+H114+H119+H125+H129+H132+H134+H137+H140+H144+H148+H103+H102</f>
        <v>180366</v>
      </c>
      <c r="I101" s="267">
        <f>I102+I103+I105+I110+I114+I119+I125+I129+I132+I134+I137+I140+I144+I148</f>
        <v>245616</v>
      </c>
      <c r="J101" s="266">
        <f t="shared" si="14"/>
        <v>65250</v>
      </c>
      <c r="K101" s="11">
        <f t="shared" si="15"/>
        <v>136.17644123615315</v>
      </c>
    </row>
    <row r="102" spans="2:11" s="150" customFormat="1">
      <c r="B102" s="288"/>
      <c r="C102" s="148"/>
      <c r="D102" s="148">
        <v>412111</v>
      </c>
      <c r="E102" s="157" t="s">
        <v>174</v>
      </c>
      <c r="F102" s="158">
        <v>0</v>
      </c>
      <c r="G102" s="158">
        <v>1066</v>
      </c>
      <c r="H102" s="158">
        <v>1066</v>
      </c>
      <c r="I102" s="267">
        <v>1066</v>
      </c>
      <c r="J102" s="266">
        <f t="shared" si="14"/>
        <v>0</v>
      </c>
      <c r="K102" s="11">
        <f t="shared" si="15"/>
        <v>100</v>
      </c>
    </row>
    <row r="103" spans="2:11" s="150" customFormat="1">
      <c r="B103" s="288"/>
      <c r="C103" s="148"/>
      <c r="D103" s="148">
        <v>412120</v>
      </c>
      <c r="E103" s="149" t="s">
        <v>173</v>
      </c>
      <c r="F103" s="142">
        <f>SUM(F104)</f>
        <v>0</v>
      </c>
      <c r="G103" s="142">
        <f>G104</f>
        <v>2000</v>
      </c>
      <c r="H103" s="142">
        <f>SUM(H104)</f>
        <v>2000</v>
      </c>
      <c r="I103" s="267">
        <f>I104</f>
        <v>7500</v>
      </c>
      <c r="J103" s="266">
        <f t="shared" si="14"/>
        <v>5500</v>
      </c>
      <c r="K103" s="11">
        <f t="shared" si="15"/>
        <v>375</v>
      </c>
    </row>
    <row r="104" spans="2:11">
      <c r="B104" s="251"/>
      <c r="C104" s="25"/>
      <c r="D104" s="25"/>
      <c r="E104" s="13" t="s">
        <v>172</v>
      </c>
      <c r="F104" s="12">
        <v>0</v>
      </c>
      <c r="G104" s="12">
        <v>2000</v>
      </c>
      <c r="H104" s="12">
        <v>2000</v>
      </c>
      <c r="I104" s="233">
        <v>7500</v>
      </c>
      <c r="J104" s="234">
        <f t="shared" si="14"/>
        <v>5500</v>
      </c>
      <c r="K104" s="11">
        <f t="shared" si="15"/>
        <v>375</v>
      </c>
    </row>
    <row r="105" spans="2:11" s="150" customFormat="1">
      <c r="B105" s="288"/>
      <c r="C105" s="148"/>
      <c r="D105" s="148">
        <v>412200</v>
      </c>
      <c r="E105" s="157" t="s">
        <v>171</v>
      </c>
      <c r="F105" s="158">
        <f>F106+F108+F109+F107</f>
        <v>14472</v>
      </c>
      <c r="G105" s="158">
        <f>G106+G107+G108+G109</f>
        <v>25900</v>
      </c>
      <c r="H105" s="158">
        <f>H106+H108+H109+H107</f>
        <v>25900</v>
      </c>
      <c r="I105" s="267">
        <f>I106+I107+I108+I109</f>
        <v>25600</v>
      </c>
      <c r="J105" s="266">
        <f t="shared" si="14"/>
        <v>-300</v>
      </c>
      <c r="K105" s="11">
        <f t="shared" si="15"/>
        <v>98.841698841698843</v>
      </c>
    </row>
    <row r="106" spans="2:11">
      <c r="B106" s="251"/>
      <c r="C106" s="24"/>
      <c r="D106" s="24"/>
      <c r="E106" s="23" t="s">
        <v>170</v>
      </c>
      <c r="F106" s="22">
        <v>9000</v>
      </c>
      <c r="G106" s="22">
        <v>9000</v>
      </c>
      <c r="H106" s="22">
        <v>9000</v>
      </c>
      <c r="I106" s="233">
        <v>9000</v>
      </c>
      <c r="J106" s="234">
        <f t="shared" si="14"/>
        <v>0</v>
      </c>
      <c r="K106" s="11">
        <f t="shared" si="15"/>
        <v>100</v>
      </c>
    </row>
    <row r="107" spans="2:11">
      <c r="B107" s="251"/>
      <c r="C107" s="24"/>
      <c r="D107" s="24"/>
      <c r="E107" s="23" t="s">
        <v>169</v>
      </c>
      <c r="F107" s="22">
        <v>0</v>
      </c>
      <c r="G107" s="22">
        <v>4800</v>
      </c>
      <c r="H107" s="22">
        <v>4800</v>
      </c>
      <c r="I107" s="233">
        <v>3600</v>
      </c>
      <c r="J107" s="234">
        <f t="shared" si="14"/>
        <v>-1200</v>
      </c>
      <c r="K107" s="11">
        <f t="shared" si="15"/>
        <v>75</v>
      </c>
    </row>
    <row r="108" spans="2:11">
      <c r="B108" s="251"/>
      <c r="C108" s="24"/>
      <c r="D108" s="24"/>
      <c r="E108" s="23" t="s">
        <v>168</v>
      </c>
      <c r="F108" s="22">
        <v>1272</v>
      </c>
      <c r="G108" s="22">
        <v>5800</v>
      </c>
      <c r="H108" s="22">
        <v>5800</v>
      </c>
      <c r="I108" s="233">
        <v>4000</v>
      </c>
      <c r="J108" s="234">
        <f t="shared" si="14"/>
        <v>-1800</v>
      </c>
      <c r="K108" s="11">
        <f t="shared" si="15"/>
        <v>68.965517241379317</v>
      </c>
    </row>
    <row r="109" spans="2:11">
      <c r="B109" s="253"/>
      <c r="C109" s="24"/>
      <c r="D109" s="24"/>
      <c r="E109" s="23" t="s">
        <v>167</v>
      </c>
      <c r="F109" s="22">
        <v>4200</v>
      </c>
      <c r="G109" s="22">
        <v>6300</v>
      </c>
      <c r="H109" s="22">
        <v>6300</v>
      </c>
      <c r="I109" s="233">
        <v>9000</v>
      </c>
      <c r="J109" s="234">
        <f t="shared" si="14"/>
        <v>2700</v>
      </c>
      <c r="K109" s="11">
        <f t="shared" si="15"/>
        <v>142.85714285714286</v>
      </c>
    </row>
    <row r="110" spans="2:11" s="150" customFormat="1">
      <c r="B110" s="288"/>
      <c r="C110" s="148"/>
      <c r="D110" s="148">
        <v>412200</v>
      </c>
      <c r="E110" s="157" t="s">
        <v>166</v>
      </c>
      <c r="F110" s="158">
        <f>F111+F112+F113</f>
        <v>8000</v>
      </c>
      <c r="G110" s="158">
        <f>G111+G112+G113</f>
        <v>15500</v>
      </c>
      <c r="H110" s="158">
        <f>H111+H112+H113</f>
        <v>15500</v>
      </c>
      <c r="I110" s="267">
        <f>I111+I112+I113</f>
        <v>18700</v>
      </c>
      <c r="J110" s="266">
        <f t="shared" si="14"/>
        <v>3200</v>
      </c>
      <c r="K110" s="11">
        <f t="shared" si="15"/>
        <v>120.64516129032259</v>
      </c>
    </row>
    <row r="111" spans="2:11">
      <c r="B111" s="253"/>
      <c r="C111" s="24"/>
      <c r="D111" s="24"/>
      <c r="E111" s="23" t="s">
        <v>165</v>
      </c>
      <c r="F111" s="22">
        <v>6000</v>
      </c>
      <c r="G111" s="22">
        <v>10000</v>
      </c>
      <c r="H111" s="22">
        <v>10000</v>
      </c>
      <c r="I111" s="233">
        <v>8000</v>
      </c>
      <c r="J111" s="234">
        <f t="shared" si="14"/>
        <v>-2000</v>
      </c>
      <c r="K111" s="11">
        <f t="shared" si="15"/>
        <v>80</v>
      </c>
    </row>
    <row r="112" spans="2:11">
      <c r="B112" s="253"/>
      <c r="C112" s="24"/>
      <c r="D112" s="24"/>
      <c r="E112" s="23" t="s">
        <v>164</v>
      </c>
      <c r="F112" s="22">
        <v>2000</v>
      </c>
      <c r="G112" s="22">
        <v>5500</v>
      </c>
      <c r="H112" s="22">
        <v>5500</v>
      </c>
      <c r="I112" s="233">
        <v>10700</v>
      </c>
      <c r="J112" s="234">
        <f t="shared" si="14"/>
        <v>5200</v>
      </c>
      <c r="K112" s="11">
        <f t="shared" si="15"/>
        <v>194.54545454545456</v>
      </c>
    </row>
    <row r="113" spans="2:11">
      <c r="B113" s="253"/>
      <c r="C113" s="24"/>
      <c r="D113" s="24"/>
      <c r="E113" s="23" t="s">
        <v>163</v>
      </c>
      <c r="F113" s="22">
        <v>0</v>
      </c>
      <c r="G113" s="22">
        <v>0</v>
      </c>
      <c r="H113" s="22">
        <v>0</v>
      </c>
      <c r="I113" s="233">
        <v>0</v>
      </c>
      <c r="J113" s="234">
        <f t="shared" si="14"/>
        <v>0</v>
      </c>
      <c r="K113" s="11" t="e">
        <f t="shared" si="15"/>
        <v>#DIV/0!</v>
      </c>
    </row>
    <row r="114" spans="2:11" s="150" customFormat="1">
      <c r="B114" s="288"/>
      <c r="C114" s="148"/>
      <c r="D114" s="148">
        <v>412200</v>
      </c>
      <c r="E114" s="157" t="s">
        <v>162</v>
      </c>
      <c r="F114" s="158">
        <f>F115+F116+F117+F118</f>
        <v>9900</v>
      </c>
      <c r="G114" s="158">
        <f>G115+G116+G117+G118</f>
        <v>12900</v>
      </c>
      <c r="H114" s="158">
        <f>H115+H116+H117+H118</f>
        <v>12900</v>
      </c>
      <c r="I114" s="267">
        <f>I115+I116+I117+I118</f>
        <v>56000</v>
      </c>
      <c r="J114" s="266">
        <f t="shared" si="14"/>
        <v>43100</v>
      </c>
      <c r="K114" s="11">
        <f t="shared" si="15"/>
        <v>434.10852713178292</v>
      </c>
    </row>
    <row r="115" spans="2:11">
      <c r="B115" s="253"/>
      <c r="C115" s="24"/>
      <c r="D115" s="24"/>
      <c r="E115" s="23" t="s">
        <v>161</v>
      </c>
      <c r="F115" s="22">
        <v>7000</v>
      </c>
      <c r="G115" s="22">
        <v>7000</v>
      </c>
      <c r="H115" s="22">
        <v>7000</v>
      </c>
      <c r="I115" s="233">
        <v>40000</v>
      </c>
      <c r="J115" s="234">
        <f t="shared" si="14"/>
        <v>33000</v>
      </c>
      <c r="K115" s="11">
        <f t="shared" si="15"/>
        <v>571.42857142857144</v>
      </c>
    </row>
    <row r="116" spans="2:11">
      <c r="B116" s="253"/>
      <c r="C116" s="24"/>
      <c r="D116" s="24"/>
      <c r="E116" s="23" t="s">
        <v>160</v>
      </c>
      <c r="F116" s="22">
        <v>2100</v>
      </c>
      <c r="G116" s="22">
        <v>2100</v>
      </c>
      <c r="H116" s="22">
        <v>2100</v>
      </c>
      <c r="I116" s="233">
        <v>6000</v>
      </c>
      <c r="J116" s="234">
        <f t="shared" si="14"/>
        <v>3900</v>
      </c>
      <c r="K116" s="11">
        <f t="shared" si="15"/>
        <v>285.71428571428572</v>
      </c>
    </row>
    <row r="117" spans="2:11">
      <c r="B117" s="253"/>
      <c r="C117" s="24"/>
      <c r="D117" s="24"/>
      <c r="E117" s="23" t="s">
        <v>159</v>
      </c>
      <c r="F117" s="22">
        <v>800</v>
      </c>
      <c r="G117" s="22">
        <v>800</v>
      </c>
      <c r="H117" s="22">
        <v>800</v>
      </c>
      <c r="I117" s="233">
        <v>7000</v>
      </c>
      <c r="J117" s="234">
        <f t="shared" si="14"/>
        <v>6200</v>
      </c>
      <c r="K117" s="11">
        <f t="shared" si="15"/>
        <v>875</v>
      </c>
    </row>
    <row r="118" spans="2:11">
      <c r="B118" s="253"/>
      <c r="C118" s="24"/>
      <c r="D118" s="24"/>
      <c r="E118" s="23" t="s">
        <v>158</v>
      </c>
      <c r="F118" s="22">
        <v>0</v>
      </c>
      <c r="G118" s="22">
        <v>3000</v>
      </c>
      <c r="H118" s="22">
        <v>3000</v>
      </c>
      <c r="I118" s="233">
        <v>3000</v>
      </c>
      <c r="J118" s="234">
        <f t="shared" si="14"/>
        <v>0</v>
      </c>
      <c r="K118" s="11">
        <f t="shared" si="15"/>
        <v>100</v>
      </c>
    </row>
    <row r="119" spans="2:11" s="150" customFormat="1">
      <c r="B119" s="288"/>
      <c r="C119" s="148"/>
      <c r="D119" s="148">
        <v>412300</v>
      </c>
      <c r="E119" s="157" t="s">
        <v>157</v>
      </c>
      <c r="F119" s="158">
        <f>F120+F121+F122+F123+F124</f>
        <v>8500</v>
      </c>
      <c r="G119" s="158">
        <f>G120+G121+G122+G123+G124</f>
        <v>8500</v>
      </c>
      <c r="H119" s="158">
        <f>H120+H121+H122+H123+H124</f>
        <v>8500</v>
      </c>
      <c r="I119" s="267">
        <f>I120+I121+I122+I123+I124</f>
        <v>15900</v>
      </c>
      <c r="J119" s="266">
        <f t="shared" si="14"/>
        <v>7400</v>
      </c>
      <c r="K119" s="11">
        <f t="shared" si="15"/>
        <v>187.05882352941177</v>
      </c>
    </row>
    <row r="120" spans="2:11">
      <c r="B120" s="251"/>
      <c r="C120" s="24"/>
      <c r="D120" s="24"/>
      <c r="E120" s="23" t="s">
        <v>156</v>
      </c>
      <c r="F120" s="22">
        <v>1000</v>
      </c>
      <c r="G120" s="22">
        <v>1000</v>
      </c>
      <c r="H120" s="22">
        <v>1000</v>
      </c>
      <c r="I120" s="233">
        <v>3500</v>
      </c>
      <c r="J120" s="234">
        <f t="shared" si="14"/>
        <v>2500</v>
      </c>
      <c r="K120" s="11">
        <f t="shared" si="15"/>
        <v>350</v>
      </c>
    </row>
    <row r="121" spans="2:11">
      <c r="B121" s="251"/>
      <c r="C121" s="24"/>
      <c r="D121" s="24"/>
      <c r="E121" s="23" t="s">
        <v>155</v>
      </c>
      <c r="F121" s="22">
        <v>1500</v>
      </c>
      <c r="G121" s="22">
        <v>1500</v>
      </c>
      <c r="H121" s="22">
        <v>1500</v>
      </c>
      <c r="I121" s="233">
        <v>8500</v>
      </c>
      <c r="J121" s="234">
        <f t="shared" si="14"/>
        <v>7000</v>
      </c>
      <c r="K121" s="11">
        <f t="shared" si="15"/>
        <v>566.66666666666674</v>
      </c>
    </row>
    <row r="122" spans="2:11">
      <c r="B122" s="251"/>
      <c r="C122" s="24"/>
      <c r="D122" s="24"/>
      <c r="E122" s="23" t="s">
        <v>154</v>
      </c>
      <c r="F122" s="22">
        <v>1500</v>
      </c>
      <c r="G122" s="22">
        <v>1500</v>
      </c>
      <c r="H122" s="22">
        <v>1500</v>
      </c>
      <c r="I122" s="233">
        <v>900</v>
      </c>
      <c r="J122" s="234">
        <f t="shared" si="14"/>
        <v>-600</v>
      </c>
      <c r="K122" s="11">
        <f t="shared" si="15"/>
        <v>60</v>
      </c>
    </row>
    <row r="123" spans="2:11">
      <c r="B123" s="251"/>
      <c r="C123" s="24"/>
      <c r="D123" s="24"/>
      <c r="E123" s="23" t="s">
        <v>153</v>
      </c>
      <c r="F123" s="22">
        <v>1000</v>
      </c>
      <c r="G123" s="22">
        <v>1000</v>
      </c>
      <c r="H123" s="22">
        <v>1000</v>
      </c>
      <c r="I123" s="233">
        <v>1000</v>
      </c>
      <c r="J123" s="234">
        <f t="shared" si="14"/>
        <v>0</v>
      </c>
      <c r="K123" s="11">
        <f t="shared" si="15"/>
        <v>100</v>
      </c>
    </row>
    <row r="124" spans="2:11">
      <c r="B124" s="251"/>
      <c r="C124" s="24"/>
      <c r="D124" s="24"/>
      <c r="E124" s="23" t="s">
        <v>152</v>
      </c>
      <c r="F124" s="22">
        <v>3500</v>
      </c>
      <c r="G124" s="22">
        <v>3500</v>
      </c>
      <c r="H124" s="22">
        <v>3500</v>
      </c>
      <c r="I124" s="233">
        <v>2000</v>
      </c>
      <c r="J124" s="234">
        <f t="shared" si="14"/>
        <v>-1500</v>
      </c>
      <c r="K124" s="11">
        <f t="shared" si="15"/>
        <v>57.142857142857139</v>
      </c>
    </row>
    <row r="125" spans="2:11" s="150" customFormat="1">
      <c r="B125" s="288"/>
      <c r="C125" s="148"/>
      <c r="D125" s="148">
        <v>412300</v>
      </c>
      <c r="E125" s="157" t="s">
        <v>151</v>
      </c>
      <c r="F125" s="158">
        <f>F126+F127+F128</f>
        <v>1000</v>
      </c>
      <c r="G125" s="158">
        <f>G126+G127+G128</f>
        <v>5000</v>
      </c>
      <c r="H125" s="158">
        <f>H126+H127+H128</f>
        <v>5000</v>
      </c>
      <c r="I125" s="267">
        <f>I126+I127+I128</f>
        <v>6650</v>
      </c>
      <c r="J125" s="266">
        <f t="shared" si="14"/>
        <v>1650</v>
      </c>
      <c r="K125" s="11">
        <f t="shared" si="15"/>
        <v>133</v>
      </c>
    </row>
    <row r="126" spans="2:11">
      <c r="B126" s="251"/>
      <c r="C126" s="24"/>
      <c r="D126" s="24"/>
      <c r="E126" s="23" t="s">
        <v>150</v>
      </c>
      <c r="F126" s="22">
        <v>500</v>
      </c>
      <c r="G126" s="22">
        <v>1000</v>
      </c>
      <c r="H126" s="22">
        <v>1000</v>
      </c>
      <c r="I126" s="233">
        <v>1900</v>
      </c>
      <c r="J126" s="234">
        <f t="shared" si="14"/>
        <v>900</v>
      </c>
      <c r="K126" s="11">
        <f t="shared" si="15"/>
        <v>190</v>
      </c>
    </row>
    <row r="127" spans="2:11">
      <c r="B127" s="251"/>
      <c r="C127" s="24"/>
      <c r="D127" s="24"/>
      <c r="E127" s="23" t="s">
        <v>149</v>
      </c>
      <c r="F127" s="22">
        <v>200</v>
      </c>
      <c r="G127" s="22">
        <v>3600</v>
      </c>
      <c r="H127" s="22">
        <v>3600</v>
      </c>
      <c r="I127" s="272">
        <v>3800</v>
      </c>
      <c r="J127" s="234">
        <f t="shared" si="14"/>
        <v>200</v>
      </c>
      <c r="K127" s="11">
        <f t="shared" si="15"/>
        <v>105.55555555555556</v>
      </c>
    </row>
    <row r="128" spans="2:11">
      <c r="B128" s="251"/>
      <c r="C128" s="24"/>
      <c r="D128" s="24"/>
      <c r="E128" s="23" t="s">
        <v>148</v>
      </c>
      <c r="F128" s="22">
        <v>300</v>
      </c>
      <c r="G128" s="22">
        <v>400</v>
      </c>
      <c r="H128" s="22">
        <v>400</v>
      </c>
      <c r="I128" s="233">
        <v>950</v>
      </c>
      <c r="J128" s="234">
        <f t="shared" si="14"/>
        <v>550</v>
      </c>
      <c r="K128" s="11">
        <f t="shared" si="15"/>
        <v>237.5</v>
      </c>
    </row>
    <row r="129" spans="2:11" s="150" customFormat="1">
      <c r="B129" s="288"/>
      <c r="C129" s="148"/>
      <c r="D129" s="148">
        <v>412500</v>
      </c>
      <c r="E129" s="157" t="s">
        <v>147</v>
      </c>
      <c r="F129" s="158">
        <f>F130+F131</f>
        <v>6500</v>
      </c>
      <c r="G129" s="158">
        <f>G130+G131</f>
        <v>6500</v>
      </c>
      <c r="H129" s="158">
        <f>H130+H131</f>
        <v>6500</v>
      </c>
      <c r="I129" s="267">
        <f>I130+I131</f>
        <v>2000</v>
      </c>
      <c r="J129" s="266">
        <f t="shared" si="14"/>
        <v>-4500</v>
      </c>
      <c r="K129" s="11">
        <f t="shared" si="15"/>
        <v>30.76923076923077</v>
      </c>
    </row>
    <row r="130" spans="2:11">
      <c r="B130" s="251"/>
      <c r="C130" s="24"/>
      <c r="D130" s="24"/>
      <c r="E130" s="23" t="s">
        <v>146</v>
      </c>
      <c r="F130" s="22">
        <v>3000</v>
      </c>
      <c r="G130" s="22">
        <v>4000</v>
      </c>
      <c r="H130" s="22">
        <v>4000</v>
      </c>
      <c r="I130" s="233">
        <v>2000</v>
      </c>
      <c r="J130" s="234">
        <f t="shared" si="14"/>
        <v>-2000</v>
      </c>
      <c r="K130" s="11">
        <f t="shared" si="15"/>
        <v>50</v>
      </c>
    </row>
    <row r="131" spans="2:11">
      <c r="B131" s="251"/>
      <c r="C131" s="24"/>
      <c r="D131" s="24"/>
      <c r="E131" s="23" t="s">
        <v>145</v>
      </c>
      <c r="F131" s="22">
        <v>3500</v>
      </c>
      <c r="G131" s="22">
        <v>2500</v>
      </c>
      <c r="H131" s="22">
        <v>2500</v>
      </c>
      <c r="I131" s="233">
        <v>0</v>
      </c>
      <c r="J131" s="234">
        <f t="shared" si="14"/>
        <v>-2500</v>
      </c>
      <c r="K131" s="11">
        <f t="shared" si="15"/>
        <v>0</v>
      </c>
    </row>
    <row r="132" spans="2:11" s="150" customFormat="1">
      <c r="B132" s="288"/>
      <c r="C132" s="148"/>
      <c r="D132" s="148">
        <v>412500</v>
      </c>
      <c r="E132" s="157" t="s">
        <v>144</v>
      </c>
      <c r="F132" s="158">
        <f>F133</f>
        <v>1000</v>
      </c>
      <c r="G132" s="158">
        <f>G133</f>
        <v>3000</v>
      </c>
      <c r="H132" s="158">
        <f>H133</f>
        <v>3000</v>
      </c>
      <c r="I132" s="267">
        <f>I133</f>
        <v>3000</v>
      </c>
      <c r="J132" s="266">
        <f t="shared" si="14"/>
        <v>0</v>
      </c>
      <c r="K132" s="11">
        <f t="shared" si="15"/>
        <v>100</v>
      </c>
    </row>
    <row r="133" spans="2:11">
      <c r="B133" s="251"/>
      <c r="C133" s="24"/>
      <c r="D133" s="24"/>
      <c r="E133" s="52" t="s">
        <v>143</v>
      </c>
      <c r="F133" s="22">
        <v>1000</v>
      </c>
      <c r="G133" s="22">
        <v>3000</v>
      </c>
      <c r="H133" s="22">
        <v>3000</v>
      </c>
      <c r="I133" s="233">
        <v>3000</v>
      </c>
      <c r="J133" s="234">
        <f t="shared" si="14"/>
        <v>0</v>
      </c>
      <c r="K133" s="11">
        <f t="shared" si="15"/>
        <v>100</v>
      </c>
    </row>
    <row r="134" spans="2:11" s="150" customFormat="1">
      <c r="B134" s="288"/>
      <c r="C134" s="148"/>
      <c r="D134" s="148">
        <v>412600</v>
      </c>
      <c r="E134" s="157" t="s">
        <v>142</v>
      </c>
      <c r="F134" s="158">
        <f>F135+F136</f>
        <v>24000</v>
      </c>
      <c r="G134" s="158">
        <f>G135+G136</f>
        <v>24000</v>
      </c>
      <c r="H134" s="158">
        <f>H135+H136</f>
        <v>24000</v>
      </c>
      <c r="I134" s="267">
        <f>I135+I136</f>
        <v>24000</v>
      </c>
      <c r="J134" s="266">
        <f t="shared" si="14"/>
        <v>0</v>
      </c>
      <c r="K134" s="11">
        <f t="shared" si="15"/>
        <v>100</v>
      </c>
    </row>
    <row r="135" spans="2:11">
      <c r="B135" s="251"/>
      <c r="C135" s="24"/>
      <c r="D135" s="24"/>
      <c r="E135" s="23" t="s">
        <v>141</v>
      </c>
      <c r="F135" s="22">
        <v>18000</v>
      </c>
      <c r="G135" s="22">
        <v>18000</v>
      </c>
      <c r="H135" s="22">
        <v>18000</v>
      </c>
      <c r="I135" s="233">
        <v>18000</v>
      </c>
      <c r="J135" s="234">
        <f t="shared" si="14"/>
        <v>0</v>
      </c>
      <c r="K135" s="11">
        <f t="shared" si="15"/>
        <v>100</v>
      </c>
    </row>
    <row r="136" spans="2:11">
      <c r="B136" s="251"/>
      <c r="C136" s="24"/>
      <c r="D136" s="24"/>
      <c r="E136" s="23" t="s">
        <v>140</v>
      </c>
      <c r="F136" s="22">
        <v>6000</v>
      </c>
      <c r="G136" s="22">
        <v>6000</v>
      </c>
      <c r="H136" s="22">
        <v>6000</v>
      </c>
      <c r="I136" s="233">
        <v>6000</v>
      </c>
      <c r="J136" s="234">
        <f t="shared" si="14"/>
        <v>0</v>
      </c>
      <c r="K136" s="11">
        <f t="shared" si="15"/>
        <v>100</v>
      </c>
    </row>
    <row r="137" spans="2:11" s="150" customFormat="1">
      <c r="B137" s="288"/>
      <c r="C137" s="148"/>
      <c r="D137" s="148">
        <v>412700</v>
      </c>
      <c r="E137" s="157" t="s">
        <v>139</v>
      </c>
      <c r="F137" s="158">
        <f>F138+F139</f>
        <v>5000</v>
      </c>
      <c r="G137" s="158">
        <f>G138+G139</f>
        <v>5000</v>
      </c>
      <c r="H137" s="158">
        <f>H138+H139</f>
        <v>5000</v>
      </c>
      <c r="I137" s="267">
        <f>I138+I139</f>
        <v>4200</v>
      </c>
      <c r="J137" s="266">
        <f t="shared" si="14"/>
        <v>-800</v>
      </c>
      <c r="K137" s="11">
        <f t="shared" si="15"/>
        <v>84</v>
      </c>
    </row>
    <row r="138" spans="2:11">
      <c r="B138" s="251"/>
      <c r="C138" s="24"/>
      <c r="D138" s="24"/>
      <c r="E138" s="23" t="s">
        <v>138</v>
      </c>
      <c r="F138" s="22">
        <v>2000</v>
      </c>
      <c r="G138" s="22">
        <v>2000</v>
      </c>
      <c r="H138" s="22">
        <v>2000</v>
      </c>
      <c r="I138" s="233">
        <v>1200</v>
      </c>
      <c r="J138" s="234">
        <f t="shared" si="14"/>
        <v>-800</v>
      </c>
      <c r="K138" s="11">
        <f t="shared" si="15"/>
        <v>60</v>
      </c>
    </row>
    <row r="139" spans="2:11">
      <c r="B139" s="251"/>
      <c r="C139" s="24"/>
      <c r="D139" s="24"/>
      <c r="E139" s="23" t="s">
        <v>137</v>
      </c>
      <c r="F139" s="22">
        <v>3000</v>
      </c>
      <c r="G139" s="22">
        <v>3000</v>
      </c>
      <c r="H139" s="22">
        <v>3000</v>
      </c>
      <c r="I139" s="233">
        <v>3000</v>
      </c>
      <c r="J139" s="234">
        <f t="shared" si="14"/>
        <v>0</v>
      </c>
      <c r="K139" s="11">
        <f t="shared" si="15"/>
        <v>100</v>
      </c>
    </row>
    <row r="140" spans="2:11" s="150" customFormat="1">
      <c r="B140" s="288"/>
      <c r="C140" s="148"/>
      <c r="D140" s="148">
        <v>412700</v>
      </c>
      <c r="E140" s="157" t="s">
        <v>136</v>
      </c>
      <c r="F140" s="158">
        <f>F142+F143+F141</f>
        <v>2000</v>
      </c>
      <c r="G140" s="158">
        <f>G141+G142+G143</f>
        <v>7000</v>
      </c>
      <c r="H140" s="158">
        <f>H142+H143+H141</f>
        <v>7000</v>
      </c>
      <c r="I140" s="267">
        <f>I141+I142+I143</f>
        <v>10500</v>
      </c>
      <c r="J140" s="266">
        <f t="shared" si="14"/>
        <v>3500</v>
      </c>
      <c r="K140" s="11">
        <f t="shared" si="15"/>
        <v>150</v>
      </c>
    </row>
    <row r="141" spans="2:11">
      <c r="B141" s="251"/>
      <c r="C141" s="24"/>
      <c r="D141" s="25"/>
      <c r="E141" s="23" t="s">
        <v>135</v>
      </c>
      <c r="F141" s="22">
        <v>0</v>
      </c>
      <c r="G141" s="22">
        <v>4000</v>
      </c>
      <c r="H141" s="22">
        <v>4000</v>
      </c>
      <c r="I141" s="233">
        <v>4000</v>
      </c>
      <c r="J141" s="234">
        <f t="shared" si="14"/>
        <v>0</v>
      </c>
      <c r="K141" s="11">
        <f t="shared" si="15"/>
        <v>100</v>
      </c>
    </row>
    <row r="142" spans="2:11">
      <c r="B142" s="251"/>
      <c r="C142" s="24"/>
      <c r="D142" s="24"/>
      <c r="E142" s="23" t="s">
        <v>134</v>
      </c>
      <c r="F142" s="22">
        <v>2000</v>
      </c>
      <c r="G142" s="22">
        <v>3000</v>
      </c>
      <c r="H142" s="22">
        <v>3000</v>
      </c>
      <c r="I142" s="233">
        <v>6500</v>
      </c>
      <c r="J142" s="234">
        <f t="shared" si="14"/>
        <v>3500</v>
      </c>
      <c r="K142" s="11">
        <f t="shared" si="15"/>
        <v>216.66666666666666</v>
      </c>
    </row>
    <row r="143" spans="2:11">
      <c r="B143" s="251"/>
      <c r="C143" s="24"/>
      <c r="D143" s="24"/>
      <c r="E143" s="23" t="s">
        <v>133</v>
      </c>
      <c r="F143" s="22">
        <v>0</v>
      </c>
      <c r="G143" s="22">
        <v>0</v>
      </c>
      <c r="H143" s="22">
        <v>0</v>
      </c>
      <c r="I143" s="233">
        <v>0</v>
      </c>
      <c r="J143" s="234">
        <f t="shared" si="14"/>
        <v>0</v>
      </c>
      <c r="K143" s="11" t="e">
        <f>I143/G143*100</f>
        <v>#DIV/0!</v>
      </c>
    </row>
    <row r="144" spans="2:11" s="150" customFormat="1">
      <c r="B144" s="288"/>
      <c r="C144" s="148"/>
      <c r="D144" s="148">
        <v>412700</v>
      </c>
      <c r="E144" s="157" t="s">
        <v>132</v>
      </c>
      <c r="F144" s="158">
        <f>F145+F146+F147</f>
        <v>12500</v>
      </c>
      <c r="G144" s="158">
        <f>G145+G146+G147</f>
        <v>12500</v>
      </c>
      <c r="H144" s="158">
        <f>H145+H146+H147</f>
        <v>12500</v>
      </c>
      <c r="I144" s="267">
        <f>I145+I147+I146</f>
        <v>2500</v>
      </c>
      <c r="J144" s="266">
        <f t="shared" si="14"/>
        <v>-10000</v>
      </c>
      <c r="K144" s="11">
        <f t="shared" si="15"/>
        <v>20</v>
      </c>
    </row>
    <row r="145" spans="2:11">
      <c r="B145" s="251"/>
      <c r="C145" s="24"/>
      <c r="D145" s="24"/>
      <c r="E145" s="23" t="s">
        <v>131</v>
      </c>
      <c r="F145" s="22">
        <v>500</v>
      </c>
      <c r="G145" s="22">
        <v>500</v>
      </c>
      <c r="H145" s="22">
        <v>500</v>
      </c>
      <c r="I145" s="233">
        <v>500</v>
      </c>
      <c r="J145" s="234">
        <f t="shared" si="14"/>
        <v>0</v>
      </c>
      <c r="K145" s="11">
        <f t="shared" si="15"/>
        <v>100</v>
      </c>
    </row>
    <row r="146" spans="2:11">
      <c r="B146" s="251"/>
      <c r="C146" s="24"/>
      <c r="D146" s="24"/>
      <c r="E146" s="23" t="s">
        <v>130</v>
      </c>
      <c r="F146" s="22">
        <v>5000</v>
      </c>
      <c r="G146" s="22">
        <v>5000</v>
      </c>
      <c r="H146" s="22">
        <v>5000</v>
      </c>
      <c r="I146" s="233">
        <v>1000</v>
      </c>
      <c r="J146" s="234">
        <f t="shared" si="14"/>
        <v>-4000</v>
      </c>
      <c r="K146" s="11">
        <f t="shared" si="15"/>
        <v>20</v>
      </c>
    </row>
    <row r="147" spans="2:11">
      <c r="B147" s="251"/>
      <c r="C147" s="24"/>
      <c r="D147" s="24"/>
      <c r="E147" s="23" t="s">
        <v>129</v>
      </c>
      <c r="F147" s="22">
        <v>7000</v>
      </c>
      <c r="G147" s="22">
        <v>7000</v>
      </c>
      <c r="H147" s="22">
        <v>7000</v>
      </c>
      <c r="I147" s="233">
        <v>1000</v>
      </c>
      <c r="J147" s="234">
        <f t="shared" si="14"/>
        <v>-6000</v>
      </c>
      <c r="K147" s="11">
        <f t="shared" si="15"/>
        <v>14.285714285714285</v>
      </c>
    </row>
    <row r="148" spans="2:11" s="150" customFormat="1">
      <c r="B148" s="288"/>
      <c r="C148" s="148"/>
      <c r="D148" s="148">
        <v>412900</v>
      </c>
      <c r="E148" s="157" t="s">
        <v>128</v>
      </c>
      <c r="F148" s="158">
        <f>F149+F150</f>
        <v>30500</v>
      </c>
      <c r="G148" s="158">
        <f>G149+G150</f>
        <v>51500</v>
      </c>
      <c r="H148" s="158">
        <f>H149+H150</f>
        <v>51500</v>
      </c>
      <c r="I148" s="267">
        <f>I149+I150</f>
        <v>68000</v>
      </c>
      <c r="J148" s="266">
        <f t="shared" si="14"/>
        <v>16500</v>
      </c>
      <c r="K148" s="11">
        <f t="shared" si="15"/>
        <v>132.03883495145632</v>
      </c>
    </row>
    <row r="149" spans="2:11">
      <c r="B149" s="251"/>
      <c r="C149" s="24"/>
      <c r="D149" s="24"/>
      <c r="E149" s="23" t="s">
        <v>127</v>
      </c>
      <c r="F149" s="22">
        <v>15500</v>
      </c>
      <c r="G149" s="22">
        <v>15500</v>
      </c>
      <c r="H149" s="22">
        <v>15500</v>
      </c>
      <c r="I149" s="233">
        <v>32000</v>
      </c>
      <c r="J149" s="234">
        <f t="shared" si="14"/>
        <v>16500</v>
      </c>
      <c r="K149" s="11">
        <f t="shared" si="15"/>
        <v>206.45161290322579</v>
      </c>
    </row>
    <row r="150" spans="2:11">
      <c r="B150" s="251"/>
      <c r="C150" s="24"/>
      <c r="D150" s="24"/>
      <c r="E150" s="23" t="s">
        <v>126</v>
      </c>
      <c r="F150" s="22">
        <v>15000</v>
      </c>
      <c r="G150" s="22">
        <v>36000</v>
      </c>
      <c r="H150" s="22">
        <v>36000</v>
      </c>
      <c r="I150" s="233">
        <v>36000</v>
      </c>
      <c r="J150" s="234">
        <f t="shared" si="14"/>
        <v>0</v>
      </c>
      <c r="K150" s="11">
        <f t="shared" si="15"/>
        <v>100</v>
      </c>
    </row>
    <row r="151" spans="2:11" ht="15.75">
      <c r="B151" s="289">
        <v>510000</v>
      </c>
      <c r="C151" s="163"/>
      <c r="D151" s="163"/>
      <c r="E151" s="164" t="s">
        <v>125</v>
      </c>
      <c r="F151" s="165">
        <f>F152+F172+F176</f>
        <v>351500</v>
      </c>
      <c r="G151" s="165">
        <f>G152+G172+G176</f>
        <v>267500</v>
      </c>
      <c r="H151" s="165">
        <f>H152+H172</f>
        <v>302960</v>
      </c>
      <c r="I151" s="284">
        <f>I152+I172+I176</f>
        <v>406200</v>
      </c>
      <c r="J151" s="285">
        <f t="shared" si="14"/>
        <v>138700</v>
      </c>
      <c r="K151" s="45">
        <f t="shared" si="15"/>
        <v>151.85046728971963</v>
      </c>
    </row>
    <row r="152" spans="2:11" s="150" customFormat="1">
      <c r="B152" s="288"/>
      <c r="C152" s="148">
        <v>511000</v>
      </c>
      <c r="D152" s="148"/>
      <c r="E152" s="157" t="s">
        <v>19</v>
      </c>
      <c r="F152" s="158">
        <f>F153+F156+F160+F163+F167+F169</f>
        <v>231500</v>
      </c>
      <c r="G152" s="158">
        <f>G153+G156+G160+G163+G167+G169</f>
        <v>236000</v>
      </c>
      <c r="H152" s="158">
        <f>H153+H156+H160+H163+H167+H169</f>
        <v>236000</v>
      </c>
      <c r="I152" s="267">
        <f>I153+I156+I160+I163+I167+I169</f>
        <v>393600</v>
      </c>
      <c r="J152" s="266">
        <f t="shared" si="14"/>
        <v>157600</v>
      </c>
      <c r="K152" s="11">
        <f t="shared" si="15"/>
        <v>166.77966101694915</v>
      </c>
    </row>
    <row r="153" spans="2:11" s="150" customFormat="1">
      <c r="B153" s="288"/>
      <c r="C153" s="148"/>
      <c r="D153" s="148">
        <v>511300</v>
      </c>
      <c r="E153" s="157" t="s">
        <v>124</v>
      </c>
      <c r="F153" s="158">
        <f>F154+F155</f>
        <v>158000</v>
      </c>
      <c r="G153" s="158">
        <f>G154+G155</f>
        <v>115000</v>
      </c>
      <c r="H153" s="158">
        <f>H154+H155</f>
        <v>115000</v>
      </c>
      <c r="I153" s="267">
        <f>I154+I155</f>
        <v>254000</v>
      </c>
      <c r="J153" s="266">
        <f t="shared" si="14"/>
        <v>139000</v>
      </c>
      <c r="K153" s="11">
        <f t="shared" si="15"/>
        <v>220.86956521739131</v>
      </c>
    </row>
    <row r="154" spans="2:11">
      <c r="B154" s="253"/>
      <c r="C154" s="25"/>
      <c r="D154" s="25"/>
      <c r="E154" s="23" t="s">
        <v>123</v>
      </c>
      <c r="F154" s="22">
        <v>38000</v>
      </c>
      <c r="G154" s="22">
        <v>65000</v>
      </c>
      <c r="H154" s="22">
        <v>65000</v>
      </c>
      <c r="I154" s="233">
        <v>104000</v>
      </c>
      <c r="J154" s="234">
        <f t="shared" si="14"/>
        <v>39000</v>
      </c>
      <c r="K154" s="11">
        <f t="shared" si="15"/>
        <v>160</v>
      </c>
    </row>
    <row r="155" spans="2:11">
      <c r="B155" s="253"/>
      <c r="C155" s="25"/>
      <c r="D155" s="25"/>
      <c r="E155" s="23" t="s">
        <v>122</v>
      </c>
      <c r="F155" s="22">
        <v>120000</v>
      </c>
      <c r="G155" s="22">
        <v>50000</v>
      </c>
      <c r="H155" s="22">
        <v>50000</v>
      </c>
      <c r="I155" s="233">
        <f>300000-150000</f>
        <v>150000</v>
      </c>
      <c r="J155" s="234">
        <f t="shared" si="14"/>
        <v>100000</v>
      </c>
      <c r="K155" s="11">
        <f t="shared" si="15"/>
        <v>300</v>
      </c>
    </row>
    <row r="156" spans="2:11" s="150" customFormat="1">
      <c r="B156" s="288"/>
      <c r="C156" s="148"/>
      <c r="D156" s="148">
        <v>511300</v>
      </c>
      <c r="E156" s="157" t="s">
        <v>121</v>
      </c>
      <c r="F156" s="158">
        <f>F157+F158+F159</f>
        <v>11000</v>
      </c>
      <c r="G156" s="158">
        <f>G157+G158+G159</f>
        <v>11000</v>
      </c>
      <c r="H156" s="158">
        <f>H157+H158+H159</f>
        <v>11000</v>
      </c>
      <c r="I156" s="267">
        <f>I157+I158+I159</f>
        <v>19000</v>
      </c>
      <c r="J156" s="266">
        <f t="shared" si="14"/>
        <v>8000</v>
      </c>
      <c r="K156" s="11">
        <f t="shared" si="15"/>
        <v>172.72727272727272</v>
      </c>
    </row>
    <row r="157" spans="2:11">
      <c r="B157" s="253"/>
      <c r="C157" s="25"/>
      <c r="D157" s="25"/>
      <c r="E157" s="23" t="s">
        <v>120</v>
      </c>
      <c r="F157" s="22">
        <v>5000</v>
      </c>
      <c r="G157" s="22">
        <v>5000</v>
      </c>
      <c r="H157" s="22">
        <v>5000</v>
      </c>
      <c r="I157" s="233">
        <v>8000</v>
      </c>
      <c r="J157" s="234">
        <f t="shared" si="14"/>
        <v>3000</v>
      </c>
      <c r="K157" s="11">
        <f t="shared" si="15"/>
        <v>160</v>
      </c>
    </row>
    <row r="158" spans="2:11">
      <c r="B158" s="253"/>
      <c r="C158" s="25"/>
      <c r="D158" s="25"/>
      <c r="E158" s="23" t="s">
        <v>119</v>
      </c>
      <c r="F158" s="22">
        <v>5000</v>
      </c>
      <c r="G158" s="22">
        <v>5000</v>
      </c>
      <c r="H158" s="22">
        <v>5000</v>
      </c>
      <c r="I158" s="233">
        <v>10000</v>
      </c>
      <c r="J158" s="234">
        <f t="shared" si="14"/>
        <v>5000</v>
      </c>
      <c r="K158" s="11">
        <f t="shared" si="15"/>
        <v>200</v>
      </c>
    </row>
    <row r="159" spans="2:11">
      <c r="B159" s="253"/>
      <c r="C159" s="25"/>
      <c r="D159" s="25"/>
      <c r="E159" s="23" t="s">
        <v>118</v>
      </c>
      <c r="F159" s="22">
        <v>1000</v>
      </c>
      <c r="G159" s="22">
        <v>1000</v>
      </c>
      <c r="H159" s="22">
        <v>1000</v>
      </c>
      <c r="I159" s="233">
        <v>1000</v>
      </c>
      <c r="J159" s="234">
        <f t="shared" si="14"/>
        <v>0</v>
      </c>
      <c r="K159" s="11">
        <f t="shared" si="15"/>
        <v>100</v>
      </c>
    </row>
    <row r="160" spans="2:11" s="150" customFormat="1">
      <c r="B160" s="288"/>
      <c r="C160" s="148"/>
      <c r="D160" s="148">
        <v>511300</v>
      </c>
      <c r="E160" s="157" t="s">
        <v>117</v>
      </c>
      <c r="F160" s="158">
        <f>F161+F162</f>
        <v>10000</v>
      </c>
      <c r="G160" s="158">
        <f>G161+G162</f>
        <v>17500</v>
      </c>
      <c r="H160" s="158">
        <f>H161+H162</f>
        <v>17500</v>
      </c>
      <c r="I160" s="267">
        <f>I161+I162</f>
        <v>17500</v>
      </c>
      <c r="J160" s="266">
        <f t="shared" si="14"/>
        <v>0</v>
      </c>
      <c r="K160" s="11">
        <f t="shared" si="15"/>
        <v>100</v>
      </c>
    </row>
    <row r="161" spans="2:11">
      <c r="B161" s="253"/>
      <c r="C161" s="25"/>
      <c r="D161" s="25"/>
      <c r="E161" s="23" t="s">
        <v>116</v>
      </c>
      <c r="F161" s="22">
        <v>10000</v>
      </c>
      <c r="G161" s="22">
        <v>10000</v>
      </c>
      <c r="H161" s="22">
        <v>10000</v>
      </c>
      <c r="I161" s="233">
        <v>10000</v>
      </c>
      <c r="J161" s="234">
        <f t="shared" ref="J161:J180" si="16">I161-G161</f>
        <v>0</v>
      </c>
      <c r="K161" s="11">
        <f t="shared" ref="K161:K180" si="17">I161/G161*100</f>
        <v>100</v>
      </c>
    </row>
    <row r="162" spans="2:11">
      <c r="B162" s="253"/>
      <c r="C162" s="25"/>
      <c r="D162" s="25"/>
      <c r="E162" s="23" t="s">
        <v>115</v>
      </c>
      <c r="F162" s="22">
        <v>0</v>
      </c>
      <c r="G162" s="22">
        <v>7500</v>
      </c>
      <c r="H162" s="22">
        <v>7500</v>
      </c>
      <c r="I162" s="233">
        <v>7500</v>
      </c>
      <c r="J162" s="234">
        <f t="shared" si="16"/>
        <v>0</v>
      </c>
      <c r="K162" s="11">
        <f t="shared" si="17"/>
        <v>100</v>
      </c>
    </row>
    <row r="163" spans="2:11" s="150" customFormat="1">
      <c r="B163" s="288"/>
      <c r="C163" s="148"/>
      <c r="D163" s="148">
        <v>511300</v>
      </c>
      <c r="E163" s="157" t="s">
        <v>114</v>
      </c>
      <c r="F163" s="158">
        <f>F164+F165+F166</f>
        <v>10500</v>
      </c>
      <c r="G163" s="158">
        <f>G164+G165+G166</f>
        <v>15500</v>
      </c>
      <c r="H163" s="158">
        <f>H164+H165+H166</f>
        <v>15500</v>
      </c>
      <c r="I163" s="267">
        <f>I164+I165+I166</f>
        <v>18100</v>
      </c>
      <c r="J163" s="266">
        <f t="shared" si="16"/>
        <v>2600</v>
      </c>
      <c r="K163" s="11">
        <f t="shared" si="17"/>
        <v>116.77419354838709</v>
      </c>
    </row>
    <row r="164" spans="2:11">
      <c r="B164" s="251"/>
      <c r="C164" s="24"/>
      <c r="D164" s="24"/>
      <c r="E164" s="23" t="s">
        <v>113</v>
      </c>
      <c r="F164" s="22">
        <v>5000</v>
      </c>
      <c r="G164" s="22">
        <v>10000</v>
      </c>
      <c r="H164" s="22">
        <v>10000</v>
      </c>
      <c r="I164" s="233">
        <v>15500</v>
      </c>
      <c r="J164" s="234">
        <f t="shared" si="16"/>
        <v>5500</v>
      </c>
      <c r="K164" s="11">
        <f t="shared" si="17"/>
        <v>155</v>
      </c>
    </row>
    <row r="165" spans="2:11" s="27" customFormat="1">
      <c r="B165" s="251"/>
      <c r="C165" s="24"/>
      <c r="D165" s="24"/>
      <c r="E165" s="23" t="s">
        <v>112</v>
      </c>
      <c r="F165" s="22">
        <v>3000</v>
      </c>
      <c r="G165" s="22">
        <v>3000</v>
      </c>
      <c r="H165" s="22">
        <v>3000</v>
      </c>
      <c r="I165" s="22">
        <v>0</v>
      </c>
      <c r="J165" s="234">
        <f t="shared" si="16"/>
        <v>-3000</v>
      </c>
      <c r="K165" s="11">
        <f t="shared" si="17"/>
        <v>0</v>
      </c>
    </row>
    <row r="166" spans="2:11" s="27" customFormat="1">
      <c r="B166" s="251"/>
      <c r="C166" s="24"/>
      <c r="D166" s="24"/>
      <c r="E166" s="23" t="s">
        <v>111</v>
      </c>
      <c r="F166" s="22">
        <v>2500</v>
      </c>
      <c r="G166" s="22">
        <v>2500</v>
      </c>
      <c r="H166" s="22">
        <v>2500</v>
      </c>
      <c r="I166" s="22">
        <v>2600</v>
      </c>
      <c r="J166" s="234">
        <f t="shared" si="16"/>
        <v>100</v>
      </c>
      <c r="K166" s="11">
        <f t="shared" si="17"/>
        <v>104</v>
      </c>
    </row>
    <row r="167" spans="2:11" s="159" customFormat="1">
      <c r="B167" s="288"/>
      <c r="C167" s="148"/>
      <c r="D167" s="148">
        <v>511400</v>
      </c>
      <c r="E167" s="157" t="s">
        <v>110</v>
      </c>
      <c r="F167" s="158">
        <f>F168</f>
        <v>30000</v>
      </c>
      <c r="G167" s="158">
        <f>G168</f>
        <v>5000</v>
      </c>
      <c r="H167" s="158">
        <f>H168</f>
        <v>5000</v>
      </c>
      <c r="I167" s="158">
        <v>0</v>
      </c>
      <c r="J167" s="266">
        <f t="shared" si="16"/>
        <v>-5000</v>
      </c>
      <c r="K167" s="11">
        <f t="shared" si="17"/>
        <v>0</v>
      </c>
    </row>
    <row r="168" spans="2:11" s="27" customFormat="1">
      <c r="B168" s="251"/>
      <c r="C168" s="24"/>
      <c r="D168" s="24"/>
      <c r="E168" s="23" t="s">
        <v>109</v>
      </c>
      <c r="F168" s="22">
        <v>30000</v>
      </c>
      <c r="G168" s="22">
        <v>5000</v>
      </c>
      <c r="H168" s="22">
        <v>5000</v>
      </c>
      <c r="I168" s="22">
        <v>0</v>
      </c>
      <c r="J168" s="234">
        <f t="shared" si="16"/>
        <v>-5000</v>
      </c>
      <c r="K168" s="11">
        <f t="shared" si="17"/>
        <v>0</v>
      </c>
    </row>
    <row r="169" spans="2:11" s="159" customFormat="1">
      <c r="B169" s="288"/>
      <c r="C169" s="148"/>
      <c r="D169" s="148">
        <v>511700</v>
      </c>
      <c r="E169" s="157" t="s">
        <v>108</v>
      </c>
      <c r="F169" s="158">
        <f>F170+F171</f>
        <v>12000</v>
      </c>
      <c r="G169" s="158">
        <f>G170+G171</f>
        <v>72000</v>
      </c>
      <c r="H169" s="158">
        <f>H170+H171</f>
        <v>72000</v>
      </c>
      <c r="I169" s="158">
        <f>I170+I171</f>
        <v>85000</v>
      </c>
      <c r="J169" s="266">
        <f t="shared" si="16"/>
        <v>13000</v>
      </c>
      <c r="K169" s="11">
        <f t="shared" si="17"/>
        <v>118.05555555555556</v>
      </c>
    </row>
    <row r="170" spans="2:11" s="27" customFormat="1">
      <c r="B170" s="251"/>
      <c r="C170" s="24"/>
      <c r="D170" s="24"/>
      <c r="E170" s="23" t="s">
        <v>107</v>
      </c>
      <c r="F170" s="22">
        <v>12000</v>
      </c>
      <c r="G170" s="22">
        <v>12000</v>
      </c>
      <c r="H170" s="22">
        <v>12000</v>
      </c>
      <c r="I170" s="22">
        <v>17000</v>
      </c>
      <c r="J170" s="234">
        <f t="shared" si="16"/>
        <v>5000</v>
      </c>
      <c r="K170" s="11">
        <f t="shared" si="17"/>
        <v>141.66666666666669</v>
      </c>
    </row>
    <row r="171" spans="2:11" s="27" customFormat="1">
      <c r="B171" s="251"/>
      <c r="C171" s="24"/>
      <c r="D171" s="24"/>
      <c r="E171" s="23" t="s">
        <v>106</v>
      </c>
      <c r="F171" s="22">
        <v>0</v>
      </c>
      <c r="G171" s="22">
        <v>60000</v>
      </c>
      <c r="H171" s="22">
        <v>60000</v>
      </c>
      <c r="I171" s="22">
        <v>68000</v>
      </c>
      <c r="J171" s="234">
        <f t="shared" si="16"/>
        <v>8000</v>
      </c>
      <c r="K171" s="11">
        <f t="shared" si="17"/>
        <v>113.33333333333333</v>
      </c>
    </row>
    <row r="172" spans="2:11" s="159" customFormat="1">
      <c r="B172" s="290"/>
      <c r="C172" s="160">
        <v>513000</v>
      </c>
      <c r="D172" s="160"/>
      <c r="E172" s="161" t="s">
        <v>105</v>
      </c>
      <c r="F172" s="162">
        <f>F173</f>
        <v>120000</v>
      </c>
      <c r="G172" s="162">
        <f>G173</f>
        <v>20000</v>
      </c>
      <c r="H172" s="162">
        <f>H173+H176+H179</f>
        <v>66960</v>
      </c>
      <c r="I172" s="162">
        <f>I173</f>
        <v>0</v>
      </c>
      <c r="J172" s="286">
        <f t="shared" si="16"/>
        <v>-20000</v>
      </c>
      <c r="K172" s="45">
        <f t="shared" si="17"/>
        <v>0</v>
      </c>
    </row>
    <row r="173" spans="2:11" s="159" customFormat="1">
      <c r="B173" s="288"/>
      <c r="C173" s="148"/>
      <c r="D173" s="148">
        <v>513100</v>
      </c>
      <c r="E173" s="157" t="s">
        <v>50</v>
      </c>
      <c r="F173" s="158">
        <f>F174+F175</f>
        <v>120000</v>
      </c>
      <c r="G173" s="158">
        <f>G174+G175</f>
        <v>20000</v>
      </c>
      <c r="H173" s="158">
        <f>H174+H175</f>
        <v>20000</v>
      </c>
      <c r="I173" s="158">
        <f>I174+I175</f>
        <v>0</v>
      </c>
      <c r="J173" s="266">
        <f t="shared" si="16"/>
        <v>-20000</v>
      </c>
      <c r="K173" s="11">
        <f t="shared" si="17"/>
        <v>0</v>
      </c>
    </row>
    <row r="174" spans="2:11" s="27" customFormat="1">
      <c r="B174" s="251"/>
      <c r="C174" s="24"/>
      <c r="D174" s="24"/>
      <c r="E174" s="23" t="s">
        <v>104</v>
      </c>
      <c r="F174" s="22">
        <v>20000</v>
      </c>
      <c r="G174" s="22">
        <v>20000</v>
      </c>
      <c r="H174" s="22">
        <v>20000</v>
      </c>
      <c r="I174" s="22">
        <v>0</v>
      </c>
      <c r="J174" s="234">
        <f t="shared" si="16"/>
        <v>-20000</v>
      </c>
      <c r="K174" s="11">
        <f t="shared" si="17"/>
        <v>0</v>
      </c>
    </row>
    <row r="175" spans="2:11" s="27" customFormat="1">
      <c r="B175" s="251"/>
      <c r="C175" s="24"/>
      <c r="D175" s="24"/>
      <c r="E175" s="23" t="s">
        <v>103</v>
      </c>
      <c r="F175" s="22">
        <v>100000</v>
      </c>
      <c r="G175" s="22">
        <v>0</v>
      </c>
      <c r="H175" s="22">
        <v>0</v>
      </c>
      <c r="I175" s="22">
        <v>0</v>
      </c>
      <c r="J175" s="234">
        <f t="shared" si="16"/>
        <v>0</v>
      </c>
      <c r="K175" s="11" t="e">
        <f t="shared" si="17"/>
        <v>#DIV/0!</v>
      </c>
    </row>
    <row r="176" spans="2:11" s="159" customFormat="1">
      <c r="B176" s="290"/>
      <c r="C176" s="160">
        <v>516000</v>
      </c>
      <c r="D176" s="160"/>
      <c r="E176" s="161" t="s">
        <v>102</v>
      </c>
      <c r="F176" s="162">
        <f>SUM(F177:F178)</f>
        <v>0</v>
      </c>
      <c r="G176" s="162">
        <f>G177+G178</f>
        <v>11500</v>
      </c>
      <c r="H176" s="162">
        <f>SUM(H177:H178)</f>
        <v>11500</v>
      </c>
      <c r="I176" s="162">
        <f>I177+I178</f>
        <v>12600</v>
      </c>
      <c r="J176" s="286">
        <f t="shared" si="16"/>
        <v>1100</v>
      </c>
      <c r="K176" s="45">
        <f t="shared" si="17"/>
        <v>109.56521739130434</v>
      </c>
    </row>
    <row r="177" spans="2:11" s="27" customFormat="1">
      <c r="B177" s="251"/>
      <c r="C177" s="24"/>
      <c r="D177" s="24"/>
      <c r="E177" s="23" t="s">
        <v>101</v>
      </c>
      <c r="F177" s="22">
        <v>0</v>
      </c>
      <c r="G177" s="22">
        <v>1500</v>
      </c>
      <c r="H177" s="22">
        <v>1500</v>
      </c>
      <c r="I177" s="22">
        <v>1600</v>
      </c>
      <c r="J177" s="234">
        <f t="shared" si="16"/>
        <v>100</v>
      </c>
      <c r="K177" s="11">
        <f t="shared" si="17"/>
        <v>106.66666666666667</v>
      </c>
    </row>
    <row r="178" spans="2:11" s="27" customFormat="1">
      <c r="B178" s="251"/>
      <c r="C178" s="24"/>
      <c r="D178" s="24"/>
      <c r="E178" s="23" t="s">
        <v>100</v>
      </c>
      <c r="F178" s="22">
        <v>0</v>
      </c>
      <c r="G178" s="22">
        <v>10000</v>
      </c>
      <c r="H178" s="22">
        <v>10000</v>
      </c>
      <c r="I178" s="22">
        <v>11000</v>
      </c>
      <c r="J178" s="234">
        <f t="shared" si="16"/>
        <v>1000</v>
      </c>
      <c r="K178" s="11">
        <f t="shared" si="17"/>
        <v>110.00000000000001</v>
      </c>
    </row>
    <row r="179" spans="2:11" s="159" customFormat="1" ht="30">
      <c r="B179" s="290">
        <v>620000</v>
      </c>
      <c r="C179" s="160"/>
      <c r="D179" s="160"/>
      <c r="E179" s="161" t="s">
        <v>99</v>
      </c>
      <c r="F179" s="162">
        <v>0</v>
      </c>
      <c r="G179" s="162">
        <f>G180</f>
        <v>35460</v>
      </c>
      <c r="H179" s="162">
        <v>35460</v>
      </c>
      <c r="I179" s="162">
        <f>I180</f>
        <v>35460</v>
      </c>
      <c r="J179" s="286">
        <f t="shared" si="16"/>
        <v>0</v>
      </c>
      <c r="K179" s="45">
        <f t="shared" si="17"/>
        <v>100</v>
      </c>
    </row>
    <row r="180" spans="2:11" s="27" customFormat="1">
      <c r="B180" s="251"/>
      <c r="C180" s="24">
        <v>621900</v>
      </c>
      <c r="D180" s="24"/>
      <c r="E180" s="23" t="s">
        <v>98</v>
      </c>
      <c r="F180" s="22">
        <v>0</v>
      </c>
      <c r="G180" s="22">
        <v>35460</v>
      </c>
      <c r="H180" s="22">
        <v>35460</v>
      </c>
      <c r="I180" s="22">
        <v>35460</v>
      </c>
      <c r="J180" s="234">
        <f t="shared" si="16"/>
        <v>0</v>
      </c>
      <c r="K180" s="11">
        <f t="shared" si="17"/>
        <v>100</v>
      </c>
    </row>
    <row r="181" spans="2:11" s="27" customFormat="1" ht="19.5" thickBot="1">
      <c r="B181" s="257"/>
      <c r="C181" s="258"/>
      <c r="D181" s="258"/>
      <c r="E181" s="291" t="s">
        <v>1</v>
      </c>
      <c r="F181" s="292">
        <f>F151+F93</f>
        <v>1210321.19</v>
      </c>
      <c r="G181" s="292">
        <f>G93+G151+G179</f>
        <v>1389826</v>
      </c>
      <c r="H181" s="292">
        <f>H151+H93</f>
        <v>1389826</v>
      </c>
      <c r="I181" s="292">
        <f>I179+I151+I93</f>
        <v>1593776</v>
      </c>
      <c r="J181" s="293">
        <f>I181-G181</f>
        <v>203950</v>
      </c>
      <c r="K181" s="294">
        <f>I181/G181*100</f>
        <v>114.67449882215473</v>
      </c>
    </row>
    <row r="182" spans="2:11" s="27" customFormat="1" ht="42.75" customHeight="1" thickBot="1">
      <c r="B182" s="51"/>
      <c r="C182" s="51"/>
      <c r="D182" s="51"/>
      <c r="E182" s="50"/>
      <c r="F182" s="49"/>
      <c r="G182" s="49"/>
      <c r="H182" s="49"/>
      <c r="I182" s="49"/>
      <c r="J182" s="146"/>
      <c r="K182" s="4"/>
    </row>
    <row r="183" spans="2:11" s="27" customFormat="1" ht="42.75">
      <c r="B183" s="273"/>
      <c r="C183" s="34"/>
      <c r="D183" s="34"/>
      <c r="E183" s="33" t="s">
        <v>97</v>
      </c>
      <c r="F183" s="274" t="s">
        <v>252</v>
      </c>
      <c r="G183" s="274" t="s">
        <v>365</v>
      </c>
      <c r="H183" s="274" t="s">
        <v>251</v>
      </c>
      <c r="I183" s="275" t="s">
        <v>369</v>
      </c>
      <c r="J183" s="276" t="s">
        <v>382</v>
      </c>
      <c r="K183" s="277" t="s">
        <v>383</v>
      </c>
    </row>
    <row r="184" spans="2:11" s="27" customFormat="1">
      <c r="B184" s="251"/>
      <c r="C184" s="24"/>
      <c r="D184" s="24"/>
      <c r="E184" s="26" t="s">
        <v>96</v>
      </c>
      <c r="F184" s="22"/>
      <c r="G184" s="22"/>
      <c r="H184" s="22"/>
      <c r="I184" s="22"/>
      <c r="J184" s="245"/>
      <c r="K184" s="47"/>
    </row>
    <row r="185" spans="2:11" s="15" customFormat="1" ht="28.5">
      <c r="B185" s="278" t="s">
        <v>46</v>
      </c>
      <c r="C185" s="48"/>
      <c r="D185" s="48"/>
      <c r="E185" s="30" t="s">
        <v>45</v>
      </c>
      <c r="F185" s="29">
        <f>F196+F201+F220+F186</f>
        <v>2218413</v>
      </c>
      <c r="G185" s="29">
        <f>G186+G196+G201+G220</f>
        <v>1850713</v>
      </c>
      <c r="H185" s="29">
        <f>H196+H201+H220+H186</f>
        <v>1836713</v>
      </c>
      <c r="I185" s="29">
        <f>I186+I196+I201+I220</f>
        <v>1734500</v>
      </c>
      <c r="J185" s="295">
        <f t="shared" ref="J185:J187" si="18">I185-G185</f>
        <v>-116213</v>
      </c>
      <c r="K185" s="28"/>
    </row>
    <row r="186" spans="2:11" s="159" customFormat="1">
      <c r="B186" s="288"/>
      <c r="C186" s="148">
        <v>412000</v>
      </c>
      <c r="D186" s="148"/>
      <c r="E186" s="157" t="s">
        <v>44</v>
      </c>
      <c r="F186" s="158">
        <f>F189+F187+F191</f>
        <v>930413</v>
      </c>
      <c r="G186" s="158">
        <f>G187+G189+G191</f>
        <v>746713</v>
      </c>
      <c r="H186" s="158">
        <f>H189+H187+H191</f>
        <v>707713</v>
      </c>
      <c r="I186" s="158">
        <f>I187+I189+I191</f>
        <v>5000</v>
      </c>
      <c r="J186" s="296">
        <f t="shared" si="18"/>
        <v>-741713</v>
      </c>
      <c r="K186" s="47">
        <f t="shared" ref="K186:K187" si="19">I186/G186*100</f>
        <v>0.66960130599038725</v>
      </c>
    </row>
    <row r="187" spans="2:11" s="159" customFormat="1">
      <c r="B187" s="288"/>
      <c r="C187" s="148"/>
      <c r="D187" s="148">
        <v>412100</v>
      </c>
      <c r="E187" s="157" t="s">
        <v>95</v>
      </c>
      <c r="F187" s="158">
        <f>SUM(F188)</f>
        <v>0</v>
      </c>
      <c r="G187" s="158">
        <f>G188</f>
        <v>4000</v>
      </c>
      <c r="H187" s="158">
        <f>SUM(H188)</f>
        <v>4000</v>
      </c>
      <c r="I187" s="158">
        <f>I188</f>
        <v>5000</v>
      </c>
      <c r="J187" s="296">
        <f t="shared" si="18"/>
        <v>1000</v>
      </c>
      <c r="K187" s="47">
        <f t="shared" si="19"/>
        <v>125</v>
      </c>
    </row>
    <row r="188" spans="2:11" s="27" customFormat="1">
      <c r="B188" s="251"/>
      <c r="C188" s="24"/>
      <c r="D188" s="24"/>
      <c r="E188" s="23" t="s">
        <v>94</v>
      </c>
      <c r="F188" s="22">
        <v>0</v>
      </c>
      <c r="G188" s="22">
        <v>4000</v>
      </c>
      <c r="H188" s="22">
        <v>4000</v>
      </c>
      <c r="I188" s="22">
        <v>5000</v>
      </c>
      <c r="J188" s="245">
        <f>I188-G188</f>
        <v>1000</v>
      </c>
      <c r="K188" s="47">
        <f>I188/G188*100</f>
        <v>125</v>
      </c>
    </row>
    <row r="189" spans="2:11" s="159" customFormat="1">
      <c r="B189" s="288"/>
      <c r="C189" s="148"/>
      <c r="D189" s="148">
        <v>412730</v>
      </c>
      <c r="E189" s="157" t="s">
        <v>93</v>
      </c>
      <c r="F189" s="158">
        <f>F190</f>
        <v>0</v>
      </c>
      <c r="G189" s="158">
        <f>G190</f>
        <v>1500</v>
      </c>
      <c r="H189" s="158">
        <f>H190</f>
        <v>1500</v>
      </c>
      <c r="I189" s="158">
        <f>I190</f>
        <v>0</v>
      </c>
      <c r="J189" s="296">
        <f t="shared" ref="J189:J225" si="20">I189-G189</f>
        <v>-1500</v>
      </c>
      <c r="K189" s="47">
        <f t="shared" ref="K189:K225" si="21">I189/G189*100</f>
        <v>0</v>
      </c>
    </row>
    <row r="190" spans="2:11" s="27" customFormat="1">
      <c r="B190" s="251"/>
      <c r="C190" s="24"/>
      <c r="D190" s="24"/>
      <c r="E190" s="23" t="s">
        <v>92</v>
      </c>
      <c r="F190" s="22">
        <v>0</v>
      </c>
      <c r="G190" s="22">
        <v>1500</v>
      </c>
      <c r="H190" s="22">
        <v>1500</v>
      </c>
      <c r="I190" s="22">
        <v>0</v>
      </c>
      <c r="J190" s="245">
        <f t="shared" si="20"/>
        <v>-1500</v>
      </c>
      <c r="K190" s="47">
        <f t="shared" si="21"/>
        <v>0</v>
      </c>
    </row>
    <row r="191" spans="2:11" s="159" customFormat="1">
      <c r="B191" s="288"/>
      <c r="C191" s="148"/>
      <c r="D191" s="148">
        <v>412990</v>
      </c>
      <c r="E191" s="157" t="s">
        <v>91</v>
      </c>
      <c r="F191" s="158">
        <f>SUM(F192:F195)</f>
        <v>930413</v>
      </c>
      <c r="G191" s="158">
        <f>G192+G193+G194+G195</f>
        <v>741213</v>
      </c>
      <c r="H191" s="158">
        <f>SUM(H192:H195)</f>
        <v>702213</v>
      </c>
      <c r="I191" s="158">
        <f>I192+I193+I194+I195</f>
        <v>0</v>
      </c>
      <c r="J191" s="296">
        <f t="shared" si="20"/>
        <v>-741213</v>
      </c>
      <c r="K191" s="47">
        <f t="shared" si="21"/>
        <v>0</v>
      </c>
    </row>
    <row r="192" spans="2:11" s="27" customFormat="1">
      <c r="B192" s="251"/>
      <c r="C192" s="24"/>
      <c r="D192" s="25"/>
      <c r="E192" s="23" t="s">
        <v>425</v>
      </c>
      <c r="F192" s="22">
        <v>150000</v>
      </c>
      <c r="G192" s="22">
        <v>75000</v>
      </c>
      <c r="H192" s="22">
        <v>75000</v>
      </c>
      <c r="I192" s="22">
        <v>0</v>
      </c>
      <c r="J192" s="245">
        <f t="shared" si="20"/>
        <v>-75000</v>
      </c>
      <c r="K192" s="47">
        <f t="shared" si="21"/>
        <v>0</v>
      </c>
    </row>
    <row r="193" spans="2:13" s="27" customFormat="1">
      <c r="B193" s="251"/>
      <c r="C193" s="24"/>
      <c r="D193" s="25"/>
      <c r="E193" s="23" t="s">
        <v>423</v>
      </c>
      <c r="F193" s="22">
        <v>314000</v>
      </c>
      <c r="G193" s="22">
        <v>303000</v>
      </c>
      <c r="H193" s="22">
        <v>303000</v>
      </c>
      <c r="I193" s="22">
        <v>0</v>
      </c>
      <c r="J193" s="245">
        <f t="shared" si="20"/>
        <v>-303000</v>
      </c>
      <c r="K193" s="47">
        <f t="shared" si="21"/>
        <v>0</v>
      </c>
      <c r="M193" s="188"/>
    </row>
    <row r="194" spans="2:13" s="27" customFormat="1">
      <c r="B194" s="251"/>
      <c r="C194" s="24"/>
      <c r="D194" s="25"/>
      <c r="E194" s="23" t="s">
        <v>424</v>
      </c>
      <c r="F194" s="22">
        <v>150000</v>
      </c>
      <c r="G194" s="22">
        <v>75000</v>
      </c>
      <c r="H194" s="22">
        <v>75000</v>
      </c>
      <c r="I194" s="22">
        <v>0</v>
      </c>
      <c r="J194" s="245">
        <f t="shared" si="20"/>
        <v>-75000</v>
      </c>
      <c r="K194" s="47">
        <f t="shared" si="21"/>
        <v>0</v>
      </c>
      <c r="M194" s="188"/>
    </row>
    <row r="195" spans="2:13" s="27" customFormat="1">
      <c r="B195" s="251"/>
      <c r="C195" s="24"/>
      <c r="D195" s="25"/>
      <c r="E195" s="23" t="s">
        <v>90</v>
      </c>
      <c r="F195" s="22">
        <v>316413</v>
      </c>
      <c r="G195" s="22">
        <v>288213</v>
      </c>
      <c r="H195" s="22">
        <v>249213</v>
      </c>
      <c r="I195" s="22">
        <v>0</v>
      </c>
      <c r="J195" s="245">
        <f t="shared" si="20"/>
        <v>-288213</v>
      </c>
      <c r="K195" s="47">
        <f t="shared" si="21"/>
        <v>0</v>
      </c>
      <c r="M195" s="188"/>
    </row>
    <row r="196" spans="2:13" s="159" customFormat="1">
      <c r="B196" s="288"/>
      <c r="C196" s="148">
        <v>414000</v>
      </c>
      <c r="D196" s="148"/>
      <c r="E196" s="157" t="s">
        <v>89</v>
      </c>
      <c r="F196" s="158">
        <f>F197</f>
        <v>604000</v>
      </c>
      <c r="G196" s="158">
        <f>G197</f>
        <v>410000</v>
      </c>
      <c r="H196" s="158">
        <f>H197</f>
        <v>410000</v>
      </c>
      <c r="I196" s="158">
        <f>I197</f>
        <v>300000</v>
      </c>
      <c r="J196" s="296">
        <f t="shared" si="20"/>
        <v>-110000</v>
      </c>
      <c r="K196" s="47">
        <f t="shared" si="21"/>
        <v>73.170731707317074</v>
      </c>
      <c r="M196" s="227"/>
    </row>
    <row r="197" spans="2:13" s="159" customFormat="1">
      <c r="B197" s="288"/>
      <c r="C197" s="148"/>
      <c r="D197" s="148">
        <v>414100</v>
      </c>
      <c r="E197" s="157" t="s">
        <v>88</v>
      </c>
      <c r="F197" s="158">
        <f>F198+F199+F200</f>
        <v>604000</v>
      </c>
      <c r="G197" s="158">
        <f>G198+G199+G200</f>
        <v>410000</v>
      </c>
      <c r="H197" s="158">
        <f>H198+H199+H200</f>
        <v>410000</v>
      </c>
      <c r="I197" s="158">
        <f>I198+I199+I200</f>
        <v>300000</v>
      </c>
      <c r="J197" s="296">
        <f t="shared" si="20"/>
        <v>-110000</v>
      </c>
      <c r="K197" s="47">
        <f t="shared" si="21"/>
        <v>73.170731707317074</v>
      </c>
      <c r="M197" s="227"/>
    </row>
    <row r="198" spans="2:13" s="27" customFormat="1">
      <c r="B198" s="253"/>
      <c r="C198" s="25"/>
      <c r="D198" s="25"/>
      <c r="E198" s="23" t="s">
        <v>87</v>
      </c>
      <c r="F198" s="22">
        <v>210000</v>
      </c>
      <c r="G198" s="22">
        <v>210000</v>
      </c>
      <c r="H198" s="22">
        <v>210000</v>
      </c>
      <c r="I198" s="22">
        <v>210000</v>
      </c>
      <c r="J198" s="245">
        <f t="shared" si="20"/>
        <v>0</v>
      </c>
      <c r="K198" s="47">
        <f t="shared" si="21"/>
        <v>100</v>
      </c>
      <c r="M198" s="188"/>
    </row>
    <row r="199" spans="2:13" s="27" customFormat="1">
      <c r="B199" s="253"/>
      <c r="C199" s="25"/>
      <c r="D199" s="25"/>
      <c r="E199" s="23" t="s">
        <v>86</v>
      </c>
      <c r="F199" s="22">
        <v>100000</v>
      </c>
      <c r="G199" s="22">
        <v>50000</v>
      </c>
      <c r="H199" s="22">
        <v>50000</v>
      </c>
      <c r="I199" s="22">
        <v>0</v>
      </c>
      <c r="J199" s="245">
        <f t="shared" si="20"/>
        <v>-50000</v>
      </c>
      <c r="K199" s="47">
        <f t="shared" si="21"/>
        <v>0</v>
      </c>
      <c r="M199" s="188"/>
    </row>
    <row r="200" spans="2:13" s="27" customFormat="1">
      <c r="B200" s="253"/>
      <c r="C200" s="25"/>
      <c r="D200" s="25"/>
      <c r="E200" s="23" t="s">
        <v>85</v>
      </c>
      <c r="F200" s="22">
        <v>294000</v>
      </c>
      <c r="G200" s="22">
        <v>150000</v>
      </c>
      <c r="H200" s="22">
        <v>150000</v>
      </c>
      <c r="I200" s="22">
        <v>90000</v>
      </c>
      <c r="J200" s="245">
        <f t="shared" si="20"/>
        <v>-60000</v>
      </c>
      <c r="K200" s="47">
        <f t="shared" si="21"/>
        <v>60</v>
      </c>
      <c r="M200" s="188"/>
    </row>
    <row r="201" spans="2:13" s="159" customFormat="1">
      <c r="B201" s="288"/>
      <c r="C201" s="148">
        <v>415000</v>
      </c>
      <c r="D201" s="148"/>
      <c r="E201" s="157" t="s">
        <v>84</v>
      </c>
      <c r="F201" s="158">
        <f>F202</f>
        <v>369000</v>
      </c>
      <c r="G201" s="158">
        <f>G202</f>
        <v>444000</v>
      </c>
      <c r="H201" s="158">
        <f>H202</f>
        <v>469000</v>
      </c>
      <c r="I201" s="158">
        <f>I202</f>
        <v>1179500</v>
      </c>
      <c r="J201" s="296">
        <f t="shared" si="20"/>
        <v>735500</v>
      </c>
      <c r="K201" s="47">
        <f t="shared" si="21"/>
        <v>265.65315315315314</v>
      </c>
      <c r="M201" s="228"/>
    </row>
    <row r="202" spans="2:13" s="159" customFormat="1">
      <c r="B202" s="288"/>
      <c r="C202" s="148"/>
      <c r="D202" s="148">
        <v>415200</v>
      </c>
      <c r="E202" s="157" t="s">
        <v>25</v>
      </c>
      <c r="F202" s="158">
        <f>SUM(F203:F215)</f>
        <v>369000</v>
      </c>
      <c r="G202" s="158">
        <f>G203+G204+G205+G206+G207+G208+G209+G210+G211+G212+G213+G214+G215</f>
        <v>444000</v>
      </c>
      <c r="H202" s="158">
        <f>SUM(H203:H215)</f>
        <v>469000</v>
      </c>
      <c r="I202" s="158">
        <f>I203+I204+I205+I206+I207+I208+I209+I210+I211+I212+I213+I214+I215+I216+I217+I218+I219</f>
        <v>1179500</v>
      </c>
      <c r="J202" s="296">
        <f t="shared" si="20"/>
        <v>735500</v>
      </c>
      <c r="K202" s="47">
        <f t="shared" si="21"/>
        <v>265.65315315315314</v>
      </c>
    </row>
    <row r="203" spans="2:13" s="27" customFormat="1">
      <c r="B203" s="251"/>
      <c r="C203" s="24"/>
      <c r="D203" s="24"/>
      <c r="E203" s="23" t="s">
        <v>83</v>
      </c>
      <c r="F203" s="22">
        <v>80000</v>
      </c>
      <c r="G203" s="22">
        <v>80000</v>
      </c>
      <c r="H203" s="22">
        <v>80000</v>
      </c>
      <c r="I203" s="22">
        <v>80000</v>
      </c>
      <c r="J203" s="245">
        <f t="shared" si="20"/>
        <v>0</v>
      </c>
      <c r="K203" s="47">
        <f t="shared" si="21"/>
        <v>100</v>
      </c>
    </row>
    <row r="204" spans="2:13" s="27" customFormat="1">
      <c r="B204" s="253"/>
      <c r="C204" s="25"/>
      <c r="D204" s="25"/>
      <c r="E204" s="23" t="s">
        <v>82</v>
      </c>
      <c r="F204" s="22">
        <v>48000</v>
      </c>
      <c r="G204" s="22">
        <v>68000</v>
      </c>
      <c r="H204" s="22">
        <v>68000</v>
      </c>
      <c r="I204" s="22">
        <v>68000</v>
      </c>
      <c r="J204" s="245">
        <f t="shared" si="20"/>
        <v>0</v>
      </c>
      <c r="K204" s="47">
        <f t="shared" si="21"/>
        <v>100</v>
      </c>
    </row>
    <row r="205" spans="2:13" s="27" customFormat="1">
      <c r="B205" s="253"/>
      <c r="C205" s="10"/>
      <c r="D205" s="25"/>
      <c r="E205" s="23" t="s">
        <v>81</v>
      </c>
      <c r="F205" s="22">
        <v>0</v>
      </c>
      <c r="G205" s="22">
        <v>40000</v>
      </c>
      <c r="H205" s="22">
        <v>40000</v>
      </c>
      <c r="I205" s="22">
        <v>41000</v>
      </c>
      <c r="J205" s="245">
        <f t="shared" si="20"/>
        <v>1000</v>
      </c>
      <c r="K205" s="47">
        <f t="shared" si="21"/>
        <v>102.49999999999999</v>
      </c>
    </row>
    <row r="206" spans="2:13" s="27" customFormat="1">
      <c r="B206" s="280"/>
      <c r="C206" s="24"/>
      <c r="D206" s="14"/>
      <c r="E206" s="13" t="s">
        <v>80</v>
      </c>
      <c r="F206" s="12">
        <v>96000</v>
      </c>
      <c r="G206" s="12">
        <v>96000</v>
      </c>
      <c r="H206" s="12">
        <v>96000</v>
      </c>
      <c r="I206" s="22">
        <v>110000</v>
      </c>
      <c r="J206" s="245">
        <f t="shared" si="20"/>
        <v>14000</v>
      </c>
      <c r="K206" s="47">
        <f t="shared" si="21"/>
        <v>114.58333333333333</v>
      </c>
    </row>
    <row r="207" spans="2:13" s="27" customFormat="1">
      <c r="B207" s="280"/>
      <c r="C207" s="24"/>
      <c r="D207" s="14"/>
      <c r="E207" s="13" t="s">
        <v>79</v>
      </c>
      <c r="F207" s="12">
        <v>50000</v>
      </c>
      <c r="G207" s="12">
        <v>40000</v>
      </c>
      <c r="H207" s="12">
        <v>40000</v>
      </c>
      <c r="I207" s="22">
        <v>53000</v>
      </c>
      <c r="J207" s="245">
        <f t="shared" si="20"/>
        <v>13000</v>
      </c>
      <c r="K207" s="47">
        <f t="shared" si="21"/>
        <v>132.5</v>
      </c>
    </row>
    <row r="208" spans="2:13" s="27" customFormat="1" ht="30">
      <c r="B208" s="253"/>
      <c r="C208" s="24"/>
      <c r="D208" s="24"/>
      <c r="E208" s="23" t="s">
        <v>78</v>
      </c>
      <c r="F208" s="22">
        <v>0</v>
      </c>
      <c r="G208" s="22">
        <v>20000</v>
      </c>
      <c r="H208" s="22">
        <v>20000</v>
      </c>
      <c r="I208" s="22">
        <v>20000</v>
      </c>
      <c r="J208" s="245">
        <f t="shared" si="20"/>
        <v>0</v>
      </c>
      <c r="K208" s="47">
        <f t="shared" si="21"/>
        <v>100</v>
      </c>
    </row>
    <row r="209" spans="2:11" s="27" customFormat="1">
      <c r="B209" s="251"/>
      <c r="C209" s="24"/>
      <c r="D209" s="24"/>
      <c r="E209" s="23" t="s">
        <v>77</v>
      </c>
      <c r="F209" s="22">
        <v>12000</v>
      </c>
      <c r="G209" s="22">
        <v>12000</v>
      </c>
      <c r="H209" s="22">
        <v>14000</v>
      </c>
      <c r="I209" s="22">
        <v>17500</v>
      </c>
      <c r="J209" s="245">
        <f t="shared" si="20"/>
        <v>5500</v>
      </c>
      <c r="K209" s="47">
        <f t="shared" si="21"/>
        <v>145.83333333333331</v>
      </c>
    </row>
    <row r="210" spans="2:11" s="15" customFormat="1">
      <c r="B210" s="253"/>
      <c r="C210" s="24"/>
      <c r="D210" s="24"/>
      <c r="E210" s="23" t="s">
        <v>76</v>
      </c>
      <c r="F210" s="22">
        <v>30000</v>
      </c>
      <c r="G210" s="22">
        <v>35000</v>
      </c>
      <c r="H210" s="22">
        <v>35000</v>
      </c>
      <c r="I210" s="22">
        <v>43000</v>
      </c>
      <c r="J210" s="245">
        <f t="shared" si="20"/>
        <v>8000</v>
      </c>
      <c r="K210" s="47">
        <f t="shared" si="21"/>
        <v>122.85714285714286</v>
      </c>
    </row>
    <row r="211" spans="2:11" s="15" customFormat="1">
      <c r="B211" s="253"/>
      <c r="C211" s="24"/>
      <c r="D211" s="24"/>
      <c r="E211" s="23" t="s">
        <v>75</v>
      </c>
      <c r="F211" s="22">
        <v>0</v>
      </c>
      <c r="G211" s="22">
        <v>8000</v>
      </c>
      <c r="H211" s="22">
        <v>8000</v>
      </c>
      <c r="I211" s="22">
        <v>8000</v>
      </c>
      <c r="J211" s="245">
        <f t="shared" si="20"/>
        <v>0</v>
      </c>
      <c r="K211" s="47">
        <f t="shared" si="21"/>
        <v>100</v>
      </c>
    </row>
    <row r="212" spans="2:11" ht="30">
      <c r="B212" s="251"/>
      <c r="C212" s="24"/>
      <c r="D212" s="24"/>
      <c r="E212" s="23" t="s">
        <v>74</v>
      </c>
      <c r="F212" s="22">
        <v>18000</v>
      </c>
      <c r="G212" s="22">
        <v>18000</v>
      </c>
      <c r="H212" s="22">
        <v>18000</v>
      </c>
      <c r="I212" s="233">
        <v>18000</v>
      </c>
      <c r="J212" s="245">
        <f t="shared" si="20"/>
        <v>0</v>
      </c>
      <c r="K212" s="47">
        <f t="shared" si="21"/>
        <v>100</v>
      </c>
    </row>
    <row r="213" spans="2:11">
      <c r="B213" s="251"/>
      <c r="C213" s="24"/>
      <c r="D213" s="24"/>
      <c r="E213" s="23" t="s">
        <v>73</v>
      </c>
      <c r="F213" s="22">
        <v>5000</v>
      </c>
      <c r="G213" s="22">
        <v>5000</v>
      </c>
      <c r="H213" s="22">
        <v>3000</v>
      </c>
      <c r="I213" s="233">
        <v>1000</v>
      </c>
      <c r="J213" s="245">
        <f t="shared" si="20"/>
        <v>-4000</v>
      </c>
      <c r="K213" s="47">
        <f t="shared" si="21"/>
        <v>20</v>
      </c>
    </row>
    <row r="214" spans="2:11">
      <c r="B214" s="251"/>
      <c r="C214" s="24"/>
      <c r="D214" s="24"/>
      <c r="E214" s="23" t="s">
        <v>72</v>
      </c>
      <c r="F214" s="22">
        <v>30000</v>
      </c>
      <c r="G214" s="22">
        <v>22000</v>
      </c>
      <c r="H214" s="22">
        <v>47000</v>
      </c>
      <c r="I214" s="233">
        <v>47000</v>
      </c>
      <c r="J214" s="245">
        <f t="shared" si="20"/>
        <v>25000</v>
      </c>
      <c r="K214" s="47">
        <f t="shared" si="21"/>
        <v>213.63636363636363</v>
      </c>
    </row>
    <row r="215" spans="2:11">
      <c r="B215" s="251"/>
      <c r="C215" s="24"/>
      <c r="D215" s="24"/>
      <c r="E215" s="23" t="s">
        <v>71</v>
      </c>
      <c r="F215" s="22">
        <v>0</v>
      </c>
      <c r="G215" s="22">
        <v>0</v>
      </c>
      <c r="H215" s="22">
        <v>0</v>
      </c>
      <c r="I215" s="233">
        <v>51000</v>
      </c>
      <c r="J215" s="245">
        <f t="shared" si="20"/>
        <v>51000</v>
      </c>
      <c r="K215" s="47" t="e">
        <f t="shared" si="21"/>
        <v>#DIV/0!</v>
      </c>
    </row>
    <row r="216" spans="2:11">
      <c r="B216" s="251"/>
      <c r="C216" s="24"/>
      <c r="D216" s="24"/>
      <c r="E216" s="23" t="s">
        <v>424</v>
      </c>
      <c r="F216" s="22">
        <v>0</v>
      </c>
      <c r="G216" s="22">
        <v>0</v>
      </c>
      <c r="H216" s="22">
        <v>0</v>
      </c>
      <c r="I216" s="233">
        <v>75000</v>
      </c>
      <c r="J216" s="245">
        <f t="shared" si="20"/>
        <v>75000</v>
      </c>
      <c r="K216" s="47" t="e">
        <f t="shared" si="21"/>
        <v>#DIV/0!</v>
      </c>
    </row>
    <row r="217" spans="2:11">
      <c r="B217" s="251"/>
      <c r="C217" s="24"/>
      <c r="D217" s="24"/>
      <c r="E217" s="23" t="s">
        <v>425</v>
      </c>
      <c r="F217" s="22">
        <v>0</v>
      </c>
      <c r="G217" s="22">
        <v>0</v>
      </c>
      <c r="H217" s="22">
        <v>0</v>
      </c>
      <c r="I217" s="233">
        <v>75000</v>
      </c>
      <c r="J217" s="245">
        <f t="shared" si="20"/>
        <v>75000</v>
      </c>
      <c r="K217" s="47" t="e">
        <f t="shared" si="21"/>
        <v>#DIV/0!</v>
      </c>
    </row>
    <row r="218" spans="2:11">
      <c r="B218" s="251"/>
      <c r="C218" s="24"/>
      <c r="D218" s="24"/>
      <c r="E218" s="23" t="s">
        <v>423</v>
      </c>
      <c r="F218" s="22">
        <v>0</v>
      </c>
      <c r="G218" s="22">
        <v>0</v>
      </c>
      <c r="H218" s="22">
        <v>0</v>
      </c>
      <c r="I218" s="233">
        <f>303000+150000</f>
        <v>453000</v>
      </c>
      <c r="J218" s="245">
        <f t="shared" si="20"/>
        <v>453000</v>
      </c>
      <c r="K218" s="47" t="e">
        <f t="shared" si="21"/>
        <v>#DIV/0!</v>
      </c>
    </row>
    <row r="219" spans="2:11">
      <c r="B219" s="251"/>
      <c r="C219" s="24"/>
      <c r="D219" s="24"/>
      <c r="E219" s="23" t="s">
        <v>90</v>
      </c>
      <c r="F219" s="22">
        <v>0</v>
      </c>
      <c r="G219" s="22">
        <v>0</v>
      </c>
      <c r="H219" s="22">
        <v>0</v>
      </c>
      <c r="I219" s="233">
        <v>19000</v>
      </c>
      <c r="J219" s="245">
        <f t="shared" si="20"/>
        <v>19000</v>
      </c>
      <c r="K219" s="47" t="e">
        <f t="shared" si="21"/>
        <v>#DIV/0!</v>
      </c>
    </row>
    <row r="220" spans="2:11" s="150" customFormat="1" ht="30">
      <c r="B220" s="288"/>
      <c r="C220" s="148">
        <v>416000</v>
      </c>
      <c r="D220" s="148"/>
      <c r="E220" s="157" t="s">
        <v>70</v>
      </c>
      <c r="F220" s="158">
        <f t="shared" ref="F220:I221" si="22">F221</f>
        <v>315000</v>
      </c>
      <c r="G220" s="158">
        <f>G221</f>
        <v>250000</v>
      </c>
      <c r="H220" s="158">
        <f t="shared" si="22"/>
        <v>250000</v>
      </c>
      <c r="I220" s="267">
        <f t="shared" si="22"/>
        <v>250000</v>
      </c>
      <c r="J220" s="296">
        <f t="shared" si="20"/>
        <v>0</v>
      </c>
      <c r="K220" s="47">
        <f t="shared" si="21"/>
        <v>100</v>
      </c>
    </row>
    <row r="221" spans="2:11" s="150" customFormat="1">
      <c r="B221" s="299"/>
      <c r="C221" s="148"/>
      <c r="D221" s="148">
        <v>416100</v>
      </c>
      <c r="E221" s="149" t="s">
        <v>69</v>
      </c>
      <c r="F221" s="142">
        <f t="shared" si="22"/>
        <v>315000</v>
      </c>
      <c r="G221" s="142">
        <f>G222</f>
        <v>250000</v>
      </c>
      <c r="H221" s="142">
        <f t="shared" si="22"/>
        <v>250000</v>
      </c>
      <c r="I221" s="267">
        <f t="shared" si="22"/>
        <v>250000</v>
      </c>
      <c r="J221" s="296">
        <f t="shared" si="20"/>
        <v>0</v>
      </c>
      <c r="K221" s="47">
        <f t="shared" si="21"/>
        <v>100</v>
      </c>
    </row>
    <row r="222" spans="2:11">
      <c r="B222" s="279"/>
      <c r="C222" s="24"/>
      <c r="D222" s="24"/>
      <c r="E222" s="13" t="s">
        <v>68</v>
      </c>
      <c r="F222" s="12">
        <v>315000</v>
      </c>
      <c r="G222" s="12">
        <v>250000</v>
      </c>
      <c r="H222" s="12">
        <v>250000</v>
      </c>
      <c r="I222" s="233">
        <v>250000</v>
      </c>
      <c r="J222" s="245">
        <f t="shared" si="20"/>
        <v>0</v>
      </c>
      <c r="K222" s="47">
        <f t="shared" si="21"/>
        <v>100</v>
      </c>
    </row>
    <row r="223" spans="2:11" s="150" customFormat="1" ht="15.75">
      <c r="B223" s="300">
        <v>510000</v>
      </c>
      <c r="C223" s="160"/>
      <c r="D223" s="160"/>
      <c r="E223" s="166" t="s">
        <v>67</v>
      </c>
      <c r="F223" s="167">
        <f>SUM(F225)</f>
        <v>116000</v>
      </c>
      <c r="G223" s="167">
        <f>G224</f>
        <v>116000</v>
      </c>
      <c r="H223" s="167">
        <f>H225</f>
        <v>116000</v>
      </c>
      <c r="I223" s="297">
        <f t="shared" ref="I223:I224" si="23">I224</f>
        <v>65000</v>
      </c>
      <c r="J223" s="295">
        <f t="shared" si="20"/>
        <v>-51000</v>
      </c>
      <c r="K223" s="169">
        <f t="shared" si="21"/>
        <v>56.034482758620683</v>
      </c>
    </row>
    <row r="224" spans="2:11">
      <c r="B224" s="279"/>
      <c r="C224" s="24">
        <v>511000</v>
      </c>
      <c r="D224" s="24"/>
      <c r="E224" s="23" t="s">
        <v>66</v>
      </c>
      <c r="F224" s="12"/>
      <c r="G224" s="12">
        <f>G225</f>
        <v>116000</v>
      </c>
      <c r="H224" s="12"/>
      <c r="I224" s="233">
        <f t="shared" si="23"/>
        <v>65000</v>
      </c>
      <c r="J224" s="245">
        <f t="shared" si="20"/>
        <v>-51000</v>
      </c>
      <c r="K224" s="47">
        <f t="shared" si="21"/>
        <v>56.034482758620683</v>
      </c>
    </row>
    <row r="225" spans="2:11">
      <c r="B225" s="279"/>
      <c r="C225" s="24"/>
      <c r="D225" s="24"/>
      <c r="E225" s="298" t="s">
        <v>65</v>
      </c>
      <c r="F225" s="12">
        <v>116000</v>
      </c>
      <c r="G225" s="12">
        <v>116000</v>
      </c>
      <c r="H225" s="12">
        <v>116000</v>
      </c>
      <c r="I225" s="233">
        <v>65000</v>
      </c>
      <c r="J225" s="245">
        <f t="shared" si="20"/>
        <v>-51000</v>
      </c>
      <c r="K225" s="47">
        <f t="shared" si="21"/>
        <v>56.034482758620683</v>
      </c>
    </row>
    <row r="226" spans="2:11" s="15" customFormat="1" ht="19.5" thickBot="1">
      <c r="B226" s="301"/>
      <c r="C226" s="302"/>
      <c r="D226" s="302"/>
      <c r="E226" s="259" t="s">
        <v>1</v>
      </c>
      <c r="F226" s="6">
        <f>F185+F223</f>
        <v>2334413</v>
      </c>
      <c r="G226" s="6">
        <f>G185+G223</f>
        <v>1966713</v>
      </c>
      <c r="H226" s="6">
        <f>H185+H223</f>
        <v>1952713</v>
      </c>
      <c r="I226" s="292">
        <f>I223+I185</f>
        <v>1799500</v>
      </c>
      <c r="J226" s="293">
        <f>I226-G226</f>
        <v>-167213</v>
      </c>
      <c r="K226" s="294">
        <f>I226/G226*100</f>
        <v>91.497844372819017</v>
      </c>
    </row>
    <row r="227" spans="2:11" s="15" customFormat="1" ht="69.75" customHeight="1" thickBot="1">
      <c r="B227" s="43"/>
      <c r="C227" s="43"/>
      <c r="D227" s="43"/>
      <c r="E227" s="42"/>
      <c r="F227" s="41"/>
      <c r="G227" s="41"/>
      <c r="H227" s="41"/>
      <c r="I227" s="49"/>
      <c r="J227" s="146"/>
      <c r="K227" s="4"/>
    </row>
    <row r="228" spans="2:11" ht="42.75">
      <c r="B228" s="273"/>
      <c r="C228" s="34"/>
      <c r="D228" s="34"/>
      <c r="E228" s="33" t="s">
        <v>64</v>
      </c>
      <c r="F228" s="274" t="s">
        <v>252</v>
      </c>
      <c r="G228" s="274" t="s">
        <v>365</v>
      </c>
      <c r="H228" s="274" t="s">
        <v>251</v>
      </c>
      <c r="I228" s="275" t="s">
        <v>369</v>
      </c>
      <c r="J228" s="276" t="s">
        <v>382</v>
      </c>
      <c r="K228" s="277" t="s">
        <v>383</v>
      </c>
    </row>
    <row r="229" spans="2:11">
      <c r="B229" s="251"/>
      <c r="C229" s="24"/>
      <c r="D229" s="24"/>
      <c r="E229" s="26" t="s">
        <v>63</v>
      </c>
      <c r="F229" s="22"/>
      <c r="G229" s="22"/>
      <c r="H229" s="22"/>
      <c r="I229" s="233"/>
      <c r="J229" s="234"/>
      <c r="K229" s="11"/>
    </row>
    <row r="230" spans="2:11" s="27" customFormat="1" ht="28.5">
      <c r="B230" s="278" t="s">
        <v>46</v>
      </c>
      <c r="C230" s="31"/>
      <c r="D230" s="31"/>
      <c r="E230" s="30" t="s">
        <v>45</v>
      </c>
      <c r="F230" s="29">
        <f>F231</f>
        <v>120000</v>
      </c>
      <c r="G230" s="29">
        <f>G231</f>
        <v>208500</v>
      </c>
      <c r="H230" s="29">
        <f>H231</f>
        <v>218500</v>
      </c>
      <c r="I230" s="29">
        <f>I231</f>
        <v>209000</v>
      </c>
      <c r="J230" s="286">
        <f t="shared" ref="J230:J246" si="24">I230-G230</f>
        <v>500</v>
      </c>
      <c r="K230" s="28"/>
    </row>
    <row r="231" spans="2:11" s="150" customFormat="1">
      <c r="B231" s="299"/>
      <c r="C231" s="170">
        <v>412000</v>
      </c>
      <c r="D231" s="170"/>
      <c r="E231" s="149" t="s">
        <v>44</v>
      </c>
      <c r="F231" s="142">
        <f>F232+F234+F241+F244</f>
        <v>120000</v>
      </c>
      <c r="G231" s="142">
        <f>G232+G234+G241</f>
        <v>208500</v>
      </c>
      <c r="H231" s="142">
        <f>H232+H234+H241+H244</f>
        <v>218500</v>
      </c>
      <c r="I231" s="267">
        <f>I232+I234+I241</f>
        <v>209000</v>
      </c>
      <c r="J231" s="266">
        <f t="shared" si="24"/>
        <v>500</v>
      </c>
      <c r="K231" s="11">
        <f t="shared" ref="K231:K232" si="25">I231/G231*100</f>
        <v>100.23980815347721</v>
      </c>
    </row>
    <row r="232" spans="2:11" s="150" customFormat="1">
      <c r="B232" s="299"/>
      <c r="C232" s="170"/>
      <c r="D232" s="170">
        <v>412700</v>
      </c>
      <c r="E232" s="157" t="s">
        <v>62</v>
      </c>
      <c r="F232" s="142">
        <f>F233</f>
        <v>2000</v>
      </c>
      <c r="G232" s="142">
        <f>G233</f>
        <v>5000</v>
      </c>
      <c r="H232" s="142">
        <f>H233</f>
        <v>5000</v>
      </c>
      <c r="I232" s="267">
        <f>I233</f>
        <v>17000</v>
      </c>
      <c r="J232" s="266">
        <f t="shared" si="24"/>
        <v>12000</v>
      </c>
      <c r="K232" s="11">
        <f t="shared" si="25"/>
        <v>340</v>
      </c>
    </row>
    <row r="233" spans="2:11">
      <c r="B233" s="279"/>
      <c r="C233" s="10"/>
      <c r="D233" s="10"/>
      <c r="E233" s="13" t="s">
        <v>61</v>
      </c>
      <c r="F233" s="12">
        <v>2000</v>
      </c>
      <c r="G233" s="12">
        <v>5000</v>
      </c>
      <c r="H233" s="12">
        <v>5000</v>
      </c>
      <c r="I233" s="233">
        <v>17000</v>
      </c>
      <c r="J233" s="266">
        <f t="shared" si="24"/>
        <v>12000</v>
      </c>
      <c r="K233" s="11">
        <f>I233/G233*100</f>
        <v>340</v>
      </c>
    </row>
    <row r="234" spans="2:11" s="150" customFormat="1">
      <c r="B234" s="299"/>
      <c r="C234" s="170"/>
      <c r="D234" s="170">
        <v>412700</v>
      </c>
      <c r="E234" s="149" t="s">
        <v>60</v>
      </c>
      <c r="F234" s="142">
        <f>F235+F236+F237+F238+F239+F240</f>
        <v>93000</v>
      </c>
      <c r="G234" s="142">
        <f>G235+G236+G237+G238+G239+G240</f>
        <v>178500</v>
      </c>
      <c r="H234" s="142">
        <f>H235+H236+H237+H238+H239+H240</f>
        <v>178500</v>
      </c>
      <c r="I234" s="267">
        <f>I235+I236+I237+I238+I239+I240</f>
        <v>190000</v>
      </c>
      <c r="J234" s="266">
        <f t="shared" si="24"/>
        <v>11500</v>
      </c>
      <c r="K234" s="11">
        <f t="shared" ref="K234:K245" si="26">I234/G234*100</f>
        <v>106.44257703081233</v>
      </c>
    </row>
    <row r="235" spans="2:11">
      <c r="B235" s="279"/>
      <c r="C235" s="10"/>
      <c r="D235" s="10"/>
      <c r="E235" s="13" t="s">
        <v>59</v>
      </c>
      <c r="F235" s="12">
        <v>10000</v>
      </c>
      <c r="G235" s="12">
        <v>0</v>
      </c>
      <c r="H235" s="12">
        <v>0</v>
      </c>
      <c r="I235" s="233">
        <v>21000</v>
      </c>
      <c r="J235" s="266">
        <f t="shared" si="24"/>
        <v>21000</v>
      </c>
      <c r="K235" s="11" t="e">
        <f t="shared" si="26"/>
        <v>#DIV/0!</v>
      </c>
    </row>
    <row r="236" spans="2:11">
      <c r="B236" s="280"/>
      <c r="C236" s="24"/>
      <c r="D236" s="14"/>
      <c r="E236" s="13" t="s">
        <v>58</v>
      </c>
      <c r="F236" s="12">
        <v>0</v>
      </c>
      <c r="G236" s="12">
        <v>32000</v>
      </c>
      <c r="H236" s="12">
        <v>32000</v>
      </c>
      <c r="I236" s="233">
        <v>75000</v>
      </c>
      <c r="J236" s="266">
        <f t="shared" si="24"/>
        <v>43000</v>
      </c>
      <c r="K236" s="11">
        <f t="shared" si="26"/>
        <v>234.375</v>
      </c>
    </row>
    <row r="237" spans="2:11">
      <c r="B237" s="280"/>
      <c r="C237" s="24"/>
      <c r="D237" s="14"/>
      <c r="E237" s="13" t="s">
        <v>57</v>
      </c>
      <c r="F237" s="12">
        <v>40000</v>
      </c>
      <c r="G237" s="12">
        <v>83500</v>
      </c>
      <c r="H237" s="12">
        <v>83500</v>
      </c>
      <c r="I237" s="233">
        <v>80000</v>
      </c>
      <c r="J237" s="266">
        <f t="shared" si="24"/>
        <v>-3500</v>
      </c>
      <c r="K237" s="11">
        <f t="shared" si="26"/>
        <v>95.808383233532936</v>
      </c>
    </row>
    <row r="238" spans="2:11">
      <c r="B238" s="280"/>
      <c r="C238" s="24"/>
      <c r="D238" s="14"/>
      <c r="E238" s="13" t="s">
        <v>56</v>
      </c>
      <c r="F238" s="12">
        <v>38000</v>
      </c>
      <c r="G238" s="12">
        <v>38000</v>
      </c>
      <c r="H238" s="12">
        <v>38000</v>
      </c>
      <c r="I238" s="233">
        <v>0</v>
      </c>
      <c r="J238" s="266">
        <f t="shared" si="24"/>
        <v>-38000</v>
      </c>
      <c r="K238" s="11">
        <f t="shared" si="26"/>
        <v>0</v>
      </c>
    </row>
    <row r="239" spans="2:11">
      <c r="B239" s="280"/>
      <c r="C239" s="24"/>
      <c r="D239" s="14"/>
      <c r="E239" s="13" t="s">
        <v>55</v>
      </c>
      <c r="F239" s="12">
        <v>5000</v>
      </c>
      <c r="G239" s="12">
        <v>5000</v>
      </c>
      <c r="H239" s="12">
        <v>5000</v>
      </c>
      <c r="I239" s="233">
        <v>1000</v>
      </c>
      <c r="J239" s="266">
        <f t="shared" si="24"/>
        <v>-4000</v>
      </c>
      <c r="K239" s="11">
        <f t="shared" si="26"/>
        <v>20</v>
      </c>
    </row>
    <row r="240" spans="2:11">
      <c r="B240" s="280"/>
      <c r="C240" s="24"/>
      <c r="D240" s="14"/>
      <c r="E240" s="13" t="s">
        <v>54</v>
      </c>
      <c r="F240" s="12">
        <v>0</v>
      </c>
      <c r="G240" s="12">
        <v>20000</v>
      </c>
      <c r="H240" s="12">
        <v>20000</v>
      </c>
      <c r="I240" s="233">
        <v>13000</v>
      </c>
      <c r="J240" s="266">
        <f t="shared" si="24"/>
        <v>-7000</v>
      </c>
      <c r="K240" s="11">
        <f t="shared" si="26"/>
        <v>65</v>
      </c>
    </row>
    <row r="241" spans="2:11" s="150" customFormat="1">
      <c r="B241" s="299"/>
      <c r="C241" s="170"/>
      <c r="D241" s="170">
        <v>412800</v>
      </c>
      <c r="E241" s="149" t="s">
        <v>53</v>
      </c>
      <c r="F241" s="142">
        <f>F242+F243</f>
        <v>25000</v>
      </c>
      <c r="G241" s="142">
        <f>G242+G243</f>
        <v>25000</v>
      </c>
      <c r="H241" s="142">
        <f>H242+H243</f>
        <v>25000</v>
      </c>
      <c r="I241" s="267">
        <f>I242+I243</f>
        <v>2000</v>
      </c>
      <c r="J241" s="266">
        <f t="shared" si="24"/>
        <v>-23000</v>
      </c>
      <c r="K241" s="11">
        <f t="shared" si="26"/>
        <v>8</v>
      </c>
    </row>
    <row r="242" spans="2:11">
      <c r="B242" s="279"/>
      <c r="C242" s="10"/>
      <c r="D242" s="10"/>
      <c r="E242" s="13" t="s">
        <v>52</v>
      </c>
      <c r="F242" s="12">
        <v>23000</v>
      </c>
      <c r="G242" s="12">
        <v>23000</v>
      </c>
      <c r="H242" s="12">
        <v>23000</v>
      </c>
      <c r="I242" s="233">
        <v>0</v>
      </c>
      <c r="J242" s="266">
        <f t="shared" si="24"/>
        <v>-23000</v>
      </c>
      <c r="K242" s="11">
        <f t="shared" si="26"/>
        <v>0</v>
      </c>
    </row>
    <row r="243" spans="2:11">
      <c r="B243" s="279"/>
      <c r="C243" s="10"/>
      <c r="D243" s="10"/>
      <c r="E243" s="23" t="s">
        <v>51</v>
      </c>
      <c r="F243" s="12">
        <v>2000</v>
      </c>
      <c r="G243" s="12">
        <v>2000</v>
      </c>
      <c r="H243" s="12">
        <v>2000</v>
      </c>
      <c r="I243" s="233">
        <v>2000</v>
      </c>
      <c r="J243" s="266">
        <f t="shared" si="24"/>
        <v>0</v>
      </c>
      <c r="K243" s="11">
        <f t="shared" si="26"/>
        <v>100</v>
      </c>
    </row>
    <row r="244" spans="2:11" s="150" customFormat="1">
      <c r="B244" s="299"/>
      <c r="C244" s="170"/>
      <c r="D244" s="170">
        <v>513100</v>
      </c>
      <c r="E244" s="157" t="s">
        <v>50</v>
      </c>
      <c r="F244" s="142">
        <f>SUM(F245)</f>
        <v>0</v>
      </c>
      <c r="G244" s="142">
        <v>10000</v>
      </c>
      <c r="H244" s="142">
        <f>SUM(H245)</f>
        <v>10000</v>
      </c>
      <c r="I244" s="267">
        <f>I245</f>
        <v>10000</v>
      </c>
      <c r="J244" s="266">
        <f t="shared" si="24"/>
        <v>0</v>
      </c>
      <c r="K244" s="11">
        <f t="shared" si="26"/>
        <v>100</v>
      </c>
    </row>
    <row r="245" spans="2:11">
      <c r="B245" s="279"/>
      <c r="C245" s="10"/>
      <c r="D245" s="10"/>
      <c r="E245" s="23" t="s">
        <v>49</v>
      </c>
      <c r="F245" s="12">
        <v>0</v>
      </c>
      <c r="G245" s="12">
        <v>10000</v>
      </c>
      <c r="H245" s="12">
        <v>10000</v>
      </c>
      <c r="I245" s="233">
        <v>10000</v>
      </c>
      <c r="J245" s="266">
        <f t="shared" si="24"/>
        <v>0</v>
      </c>
      <c r="K245" s="11">
        <f t="shared" si="26"/>
        <v>100</v>
      </c>
    </row>
    <row r="246" spans="2:11" ht="19.5" thickBot="1">
      <c r="B246" s="303"/>
      <c r="C246" s="304"/>
      <c r="D246" s="304"/>
      <c r="E246" s="305" t="s">
        <v>1</v>
      </c>
      <c r="F246" s="306">
        <f>F230</f>
        <v>120000</v>
      </c>
      <c r="G246" s="306">
        <f>G230+G244</f>
        <v>218500</v>
      </c>
      <c r="H246" s="306">
        <f>H230</f>
        <v>218500</v>
      </c>
      <c r="I246" s="260">
        <f>I230+I244</f>
        <v>219000</v>
      </c>
      <c r="J246" s="307">
        <f t="shared" si="24"/>
        <v>500</v>
      </c>
      <c r="K246" s="5">
        <f>I246/G246*100</f>
        <v>100.22883295194509</v>
      </c>
    </row>
    <row r="247" spans="2:11" ht="62.25" customHeight="1" thickBot="1">
      <c r="B247" s="39"/>
      <c r="C247" s="39"/>
      <c r="D247" s="39"/>
      <c r="E247" s="38"/>
      <c r="F247" s="37"/>
      <c r="G247" s="37"/>
      <c r="H247" s="37"/>
      <c r="I247" s="209"/>
      <c r="J247" s="147"/>
      <c r="K247" s="36"/>
    </row>
    <row r="248" spans="2:11" ht="42.75">
      <c r="B248" s="273"/>
      <c r="C248" s="34"/>
      <c r="D248" s="34"/>
      <c r="E248" s="33" t="s">
        <v>48</v>
      </c>
      <c r="F248" s="274" t="s">
        <v>252</v>
      </c>
      <c r="G248" s="274" t="s">
        <v>365</v>
      </c>
      <c r="H248" s="274" t="s">
        <v>251</v>
      </c>
      <c r="I248" s="275" t="s">
        <v>369</v>
      </c>
      <c r="J248" s="276" t="s">
        <v>382</v>
      </c>
      <c r="K248" s="277" t="s">
        <v>383</v>
      </c>
    </row>
    <row r="249" spans="2:11">
      <c r="B249" s="251"/>
      <c r="C249" s="24"/>
      <c r="D249" s="24"/>
      <c r="E249" s="26" t="s">
        <v>47</v>
      </c>
      <c r="F249" s="22"/>
      <c r="G249" s="22"/>
      <c r="H249" s="22"/>
      <c r="I249" s="46"/>
      <c r="J249" s="265"/>
      <c r="K249" s="16"/>
    </row>
    <row r="250" spans="2:11" s="27" customFormat="1" ht="28.5">
      <c r="B250" s="278" t="s">
        <v>46</v>
      </c>
      <c r="C250" s="31"/>
      <c r="D250" s="31"/>
      <c r="E250" s="30" t="s">
        <v>45</v>
      </c>
      <c r="F250" s="29">
        <f>F251</f>
        <v>405500</v>
      </c>
      <c r="G250" s="29">
        <f>G251</f>
        <v>1015500</v>
      </c>
      <c r="H250" s="29">
        <f>H251</f>
        <v>965500</v>
      </c>
      <c r="I250" s="29">
        <f>I251</f>
        <v>703800</v>
      </c>
      <c r="J250" s="308">
        <f>J251</f>
        <v>-311700</v>
      </c>
      <c r="K250" s="168">
        <f t="shared" ref="K250:K252" si="27">I250/G250*100</f>
        <v>69.305760709010343</v>
      </c>
    </row>
    <row r="251" spans="2:11" s="7" customFormat="1">
      <c r="B251" s="279"/>
      <c r="C251" s="10">
        <v>412000</v>
      </c>
      <c r="D251" s="10"/>
      <c r="E251" s="9" t="s">
        <v>44</v>
      </c>
      <c r="F251" s="8">
        <f>F252+F254+F261+F270</f>
        <v>405500</v>
      </c>
      <c r="G251" s="8">
        <f>G252+G254+G261+G270</f>
        <v>1015500</v>
      </c>
      <c r="H251" s="8">
        <f>H252+H254+H261+H270</f>
        <v>965500</v>
      </c>
      <c r="I251" s="237">
        <f>I252+I254+I261+I270</f>
        <v>703800</v>
      </c>
      <c r="J251" s="234">
        <f t="shared" ref="J251:J252" si="28">I251-G251</f>
        <v>-311700</v>
      </c>
      <c r="K251" s="11">
        <f t="shared" si="27"/>
        <v>69.305760709010343</v>
      </c>
    </row>
    <row r="252" spans="2:11" s="7" customFormat="1">
      <c r="B252" s="279"/>
      <c r="C252" s="10"/>
      <c r="D252" s="10">
        <v>412500</v>
      </c>
      <c r="E252" s="9" t="s">
        <v>43</v>
      </c>
      <c r="F252" s="8">
        <f>F253</f>
        <v>5000</v>
      </c>
      <c r="G252" s="8">
        <f>G253</f>
        <v>10000</v>
      </c>
      <c r="H252" s="8">
        <f>H253</f>
        <v>10000</v>
      </c>
      <c r="I252" s="237">
        <f>SUM(I253)</f>
        <v>40000</v>
      </c>
      <c r="J252" s="234">
        <f t="shared" si="28"/>
        <v>30000</v>
      </c>
      <c r="K252" s="11">
        <f t="shared" si="27"/>
        <v>400</v>
      </c>
    </row>
    <row r="253" spans="2:11" ht="42.75">
      <c r="B253" s="279"/>
      <c r="C253" s="10"/>
      <c r="D253" s="10"/>
      <c r="E253" s="26" t="s">
        <v>42</v>
      </c>
      <c r="F253" s="12">
        <v>5000</v>
      </c>
      <c r="G253" s="12">
        <v>10000</v>
      </c>
      <c r="H253" s="12">
        <v>10000</v>
      </c>
      <c r="I253" s="233">
        <v>40000</v>
      </c>
      <c r="J253" s="234">
        <f>I253-G253</f>
        <v>30000</v>
      </c>
      <c r="K253" s="11">
        <f>I253/G253*100</f>
        <v>400</v>
      </c>
    </row>
    <row r="254" spans="2:11" s="7" customFormat="1">
      <c r="B254" s="279"/>
      <c r="C254" s="25"/>
      <c r="D254" s="10">
        <v>412500</v>
      </c>
      <c r="E254" s="9" t="s">
        <v>41</v>
      </c>
      <c r="F254" s="8">
        <f>F257+F259+F258+F255+F256</f>
        <v>335000</v>
      </c>
      <c r="G254" s="8">
        <f>G255+G256+G257+G258+G259+G260</f>
        <v>315000</v>
      </c>
      <c r="H254" s="8">
        <f>H257+H259+H258+H255+H256</f>
        <v>315000</v>
      </c>
      <c r="I254" s="46">
        <f>SUM(I255:I260)</f>
        <v>436100</v>
      </c>
      <c r="J254" s="234">
        <f t="shared" ref="J254:J293" si="29">I254-G254</f>
        <v>121100</v>
      </c>
      <c r="K254" s="11">
        <f t="shared" ref="K254:K294" si="30">I254/G254*100</f>
        <v>138.44444444444443</v>
      </c>
    </row>
    <row r="255" spans="2:11">
      <c r="B255" s="280"/>
      <c r="C255" s="24"/>
      <c r="D255" s="10"/>
      <c r="E255" s="13" t="s">
        <v>40</v>
      </c>
      <c r="F255" s="12">
        <v>35000</v>
      </c>
      <c r="G255" s="12">
        <v>15000</v>
      </c>
      <c r="H255" s="12">
        <v>15000</v>
      </c>
      <c r="I255" s="272">
        <v>20000</v>
      </c>
      <c r="J255" s="234">
        <f t="shared" si="29"/>
        <v>5000</v>
      </c>
      <c r="K255" s="11">
        <f t="shared" si="30"/>
        <v>133.33333333333331</v>
      </c>
    </row>
    <row r="256" spans="2:11">
      <c r="B256" s="280"/>
      <c r="C256" s="24"/>
      <c r="D256" s="10"/>
      <c r="E256" s="13" t="s">
        <v>39</v>
      </c>
      <c r="F256" s="12">
        <v>0</v>
      </c>
      <c r="G256" s="12">
        <v>35000</v>
      </c>
      <c r="H256" s="12">
        <v>35000</v>
      </c>
      <c r="I256" s="272">
        <v>35000</v>
      </c>
      <c r="J256" s="234">
        <f t="shared" si="29"/>
        <v>0</v>
      </c>
      <c r="K256" s="11">
        <f t="shared" si="30"/>
        <v>100</v>
      </c>
    </row>
    <row r="257" spans="2:11">
      <c r="B257" s="279"/>
      <c r="C257" s="14"/>
      <c r="D257" s="14"/>
      <c r="E257" s="13" t="s">
        <v>38</v>
      </c>
      <c r="F257" s="12">
        <v>10000</v>
      </c>
      <c r="G257" s="12">
        <v>5000</v>
      </c>
      <c r="H257" s="12">
        <v>5000</v>
      </c>
      <c r="I257" s="233">
        <v>500</v>
      </c>
      <c r="J257" s="234">
        <f t="shared" si="29"/>
        <v>-4500</v>
      </c>
      <c r="K257" s="11">
        <f t="shared" si="30"/>
        <v>10</v>
      </c>
    </row>
    <row r="258" spans="2:11">
      <c r="B258" s="279"/>
      <c r="C258" s="14"/>
      <c r="D258" s="14"/>
      <c r="E258" s="23" t="s">
        <v>37</v>
      </c>
      <c r="F258" s="22">
        <v>290000</v>
      </c>
      <c r="G258" s="22">
        <v>255000</v>
      </c>
      <c r="H258" s="22">
        <v>255000</v>
      </c>
      <c r="I258" s="233">
        <v>375000</v>
      </c>
      <c r="J258" s="234">
        <f t="shared" si="29"/>
        <v>120000</v>
      </c>
      <c r="K258" s="11">
        <f t="shared" si="30"/>
        <v>147.05882352941177</v>
      </c>
    </row>
    <row r="259" spans="2:11">
      <c r="B259" s="279"/>
      <c r="C259" s="14"/>
      <c r="D259" s="14"/>
      <c r="E259" s="13" t="s">
        <v>36</v>
      </c>
      <c r="F259" s="12">
        <v>0</v>
      </c>
      <c r="G259" s="12">
        <v>5000</v>
      </c>
      <c r="H259" s="12">
        <v>5000</v>
      </c>
      <c r="I259" s="233">
        <v>5000</v>
      </c>
      <c r="J259" s="234">
        <f t="shared" si="29"/>
        <v>0</v>
      </c>
      <c r="K259" s="11">
        <f t="shared" si="30"/>
        <v>100</v>
      </c>
    </row>
    <row r="260" spans="2:11">
      <c r="B260" s="279"/>
      <c r="C260" s="14"/>
      <c r="D260" s="14"/>
      <c r="E260" s="21" t="s">
        <v>35</v>
      </c>
      <c r="F260" s="12">
        <v>0</v>
      </c>
      <c r="G260" s="12">
        <v>0</v>
      </c>
      <c r="H260" s="12">
        <v>0</v>
      </c>
      <c r="I260" s="233">
        <v>600</v>
      </c>
      <c r="J260" s="234">
        <f t="shared" si="29"/>
        <v>600</v>
      </c>
      <c r="K260" s="11" t="e">
        <f t="shared" si="30"/>
        <v>#DIV/0!</v>
      </c>
    </row>
    <row r="261" spans="2:11" s="7" customFormat="1">
      <c r="B261" s="279"/>
      <c r="C261" s="10"/>
      <c r="D261" s="10">
        <v>412800</v>
      </c>
      <c r="E261" s="9" t="s">
        <v>34</v>
      </c>
      <c r="F261" s="8">
        <f>F262+F263+F264+F265+F266+F267+F268+F269</f>
        <v>65500</v>
      </c>
      <c r="G261" s="8">
        <f>G262+G263+G264+G265+G266+G267+G268+G269</f>
        <v>141500</v>
      </c>
      <c r="H261" s="8">
        <f>H262+H263+H264+H265+H266+H267+H268+H269</f>
        <v>141500</v>
      </c>
      <c r="I261" s="237">
        <f>SUM(I262:I269)</f>
        <v>168500</v>
      </c>
      <c r="J261" s="234">
        <f t="shared" si="29"/>
        <v>27000</v>
      </c>
      <c r="K261" s="11">
        <f t="shared" si="30"/>
        <v>119.08127208480566</v>
      </c>
    </row>
    <row r="262" spans="2:11">
      <c r="B262" s="280"/>
      <c r="C262" s="14"/>
      <c r="D262" s="14"/>
      <c r="E262" s="13" t="s">
        <v>33</v>
      </c>
      <c r="F262" s="12">
        <v>2000</v>
      </c>
      <c r="G262" s="12">
        <v>32000</v>
      </c>
      <c r="H262" s="12">
        <v>32000</v>
      </c>
      <c r="I262" s="233">
        <v>46000</v>
      </c>
      <c r="J262" s="234">
        <f t="shared" si="29"/>
        <v>14000</v>
      </c>
      <c r="K262" s="11">
        <f t="shared" si="30"/>
        <v>143.75</v>
      </c>
    </row>
    <row r="263" spans="2:11">
      <c r="B263" s="280"/>
      <c r="C263" s="14"/>
      <c r="D263" s="14"/>
      <c r="E263" s="13" t="s">
        <v>32</v>
      </c>
      <c r="F263" s="12">
        <v>30000</v>
      </c>
      <c r="G263" s="12">
        <v>52000</v>
      </c>
      <c r="H263" s="12">
        <v>52000</v>
      </c>
      <c r="I263" s="233">
        <v>65000</v>
      </c>
      <c r="J263" s="234">
        <f t="shared" si="29"/>
        <v>13000</v>
      </c>
      <c r="K263" s="11">
        <f t="shared" si="30"/>
        <v>125</v>
      </c>
    </row>
    <row r="264" spans="2:11">
      <c r="B264" s="279"/>
      <c r="C264" s="14"/>
      <c r="D264" s="14"/>
      <c r="E264" s="13" t="s">
        <v>31</v>
      </c>
      <c r="F264" s="12">
        <v>1000</v>
      </c>
      <c r="G264" s="12">
        <v>2000</v>
      </c>
      <c r="H264" s="12">
        <v>2000</v>
      </c>
      <c r="I264" s="233">
        <v>2000</v>
      </c>
      <c r="J264" s="234">
        <f t="shared" si="29"/>
        <v>0</v>
      </c>
      <c r="K264" s="11">
        <f t="shared" si="30"/>
        <v>100</v>
      </c>
    </row>
    <row r="265" spans="2:11">
      <c r="B265" s="280"/>
      <c r="C265" s="14"/>
      <c r="D265" s="14"/>
      <c r="E265" s="13" t="s">
        <v>30</v>
      </c>
      <c r="F265" s="12">
        <v>32500</v>
      </c>
      <c r="G265" s="12">
        <v>32500</v>
      </c>
      <c r="H265" s="12">
        <v>32500</v>
      </c>
      <c r="I265" s="233">
        <v>32500</v>
      </c>
      <c r="J265" s="234">
        <f t="shared" si="29"/>
        <v>0</v>
      </c>
      <c r="K265" s="11">
        <f t="shared" si="30"/>
        <v>100</v>
      </c>
    </row>
    <row r="266" spans="2:11">
      <c r="B266" s="280"/>
      <c r="C266" s="14"/>
      <c r="D266" s="14"/>
      <c r="E266" s="13" t="s">
        <v>29</v>
      </c>
      <c r="F266" s="12">
        <v>0</v>
      </c>
      <c r="G266" s="12">
        <v>1000</v>
      </c>
      <c r="H266" s="12">
        <v>1000</v>
      </c>
      <c r="I266" s="233">
        <v>1000</v>
      </c>
      <c r="J266" s="234">
        <f t="shared" si="29"/>
        <v>0</v>
      </c>
      <c r="K266" s="11">
        <f t="shared" si="30"/>
        <v>100</v>
      </c>
    </row>
    <row r="267" spans="2:11">
      <c r="B267" s="280"/>
      <c r="C267" s="14"/>
      <c r="D267" s="14"/>
      <c r="E267" s="13" t="s">
        <v>28</v>
      </c>
      <c r="F267" s="12">
        <v>0</v>
      </c>
      <c r="G267" s="12">
        <v>10000</v>
      </c>
      <c r="H267" s="12">
        <v>10000</v>
      </c>
      <c r="I267" s="233">
        <v>10000</v>
      </c>
      <c r="J267" s="234">
        <f t="shared" si="29"/>
        <v>0</v>
      </c>
      <c r="K267" s="11">
        <f t="shared" si="30"/>
        <v>100</v>
      </c>
    </row>
    <row r="268" spans="2:11">
      <c r="B268" s="280"/>
      <c r="C268" s="14"/>
      <c r="D268" s="14"/>
      <c r="E268" s="13" t="s">
        <v>27</v>
      </c>
      <c r="F268" s="12">
        <v>0</v>
      </c>
      <c r="G268" s="12">
        <v>4000</v>
      </c>
      <c r="H268" s="12">
        <v>4000</v>
      </c>
      <c r="I268" s="233">
        <v>4000</v>
      </c>
      <c r="J268" s="234">
        <f t="shared" si="29"/>
        <v>0</v>
      </c>
      <c r="K268" s="11">
        <f t="shared" si="30"/>
        <v>100</v>
      </c>
    </row>
    <row r="269" spans="2:11">
      <c r="B269" s="280"/>
      <c r="C269" s="14"/>
      <c r="D269" s="14"/>
      <c r="E269" s="13" t="s">
        <v>26</v>
      </c>
      <c r="F269" s="12">
        <v>0</v>
      </c>
      <c r="G269" s="12">
        <v>8000</v>
      </c>
      <c r="H269" s="12">
        <v>8000</v>
      </c>
      <c r="I269" s="233">
        <v>8000</v>
      </c>
      <c r="J269" s="234">
        <f t="shared" si="29"/>
        <v>0</v>
      </c>
      <c r="K269" s="11">
        <f t="shared" si="30"/>
        <v>100</v>
      </c>
    </row>
    <row r="270" spans="2:11" s="7" customFormat="1">
      <c r="B270" s="279"/>
      <c r="C270" s="10"/>
      <c r="D270" s="10">
        <v>415210</v>
      </c>
      <c r="E270" s="9" t="s">
        <v>25</v>
      </c>
      <c r="F270" s="8">
        <f>F271+F272+F274+F273</f>
        <v>0</v>
      </c>
      <c r="G270" s="8">
        <f>G271+G272+G273+G274</f>
        <v>549000</v>
      </c>
      <c r="H270" s="8">
        <f>H271+H272+H274+H273</f>
        <v>499000</v>
      </c>
      <c r="I270" s="237">
        <f>SUM(I271:I274)</f>
        <v>59200</v>
      </c>
      <c r="J270" s="234">
        <f t="shared" si="29"/>
        <v>-489800</v>
      </c>
      <c r="K270" s="11">
        <f t="shared" si="30"/>
        <v>10.783242258652095</v>
      </c>
    </row>
    <row r="271" spans="2:11">
      <c r="B271" s="280"/>
      <c r="C271" s="14"/>
      <c r="D271" s="14"/>
      <c r="E271" s="13" t="s">
        <v>24</v>
      </c>
      <c r="F271" s="12">
        <v>0</v>
      </c>
      <c r="G271" s="12">
        <v>10000</v>
      </c>
      <c r="H271" s="12">
        <v>10000</v>
      </c>
      <c r="I271" s="233">
        <v>16200</v>
      </c>
      <c r="J271" s="234">
        <f t="shared" si="29"/>
        <v>6200</v>
      </c>
      <c r="K271" s="11">
        <f t="shared" si="30"/>
        <v>162</v>
      </c>
    </row>
    <row r="272" spans="2:11">
      <c r="B272" s="280"/>
      <c r="C272" s="14"/>
      <c r="D272" s="14"/>
      <c r="E272" s="13" t="s">
        <v>23</v>
      </c>
      <c r="F272" s="12">
        <v>0</v>
      </c>
      <c r="G272" s="12">
        <v>20000</v>
      </c>
      <c r="H272" s="12">
        <v>20000</v>
      </c>
      <c r="I272" s="233">
        <v>20000</v>
      </c>
      <c r="J272" s="234">
        <f t="shared" si="29"/>
        <v>0</v>
      </c>
      <c r="K272" s="11">
        <f t="shared" si="30"/>
        <v>100</v>
      </c>
    </row>
    <row r="273" spans="2:11">
      <c r="B273" s="280"/>
      <c r="C273" s="14"/>
      <c r="D273" s="14"/>
      <c r="E273" s="13" t="s">
        <v>22</v>
      </c>
      <c r="F273" s="12">
        <v>0</v>
      </c>
      <c r="G273" s="12">
        <v>500000</v>
      </c>
      <c r="H273" s="12">
        <v>450000</v>
      </c>
      <c r="I273" s="233">
        <v>0</v>
      </c>
      <c r="J273" s="234">
        <f t="shared" si="29"/>
        <v>-500000</v>
      </c>
      <c r="K273" s="11">
        <f t="shared" si="30"/>
        <v>0</v>
      </c>
    </row>
    <row r="274" spans="2:11">
      <c r="B274" s="280"/>
      <c r="C274" s="14"/>
      <c r="D274" s="14"/>
      <c r="E274" s="13" t="s">
        <v>21</v>
      </c>
      <c r="F274" s="12">
        <v>0</v>
      </c>
      <c r="G274" s="12">
        <v>19000</v>
      </c>
      <c r="H274" s="12">
        <v>19000</v>
      </c>
      <c r="I274" s="233">
        <v>23000</v>
      </c>
      <c r="J274" s="234">
        <f t="shared" si="29"/>
        <v>4000</v>
      </c>
      <c r="K274" s="11">
        <f t="shared" si="30"/>
        <v>121.05263157894737</v>
      </c>
    </row>
    <row r="275" spans="2:11" ht="15.75">
      <c r="B275" s="310">
        <v>51000</v>
      </c>
      <c r="C275" s="20"/>
      <c r="D275" s="20"/>
      <c r="E275" s="19" t="s">
        <v>20</v>
      </c>
      <c r="F275" s="18">
        <f>F276</f>
        <v>1669497</v>
      </c>
      <c r="G275" s="18">
        <f>G276</f>
        <v>1261497</v>
      </c>
      <c r="H275" s="18">
        <f>H276</f>
        <v>1485497</v>
      </c>
      <c r="I275" s="263">
        <f>I276</f>
        <v>1515750</v>
      </c>
      <c r="J275" s="285">
        <f t="shared" si="29"/>
        <v>254253</v>
      </c>
      <c r="K275" s="168">
        <f t="shared" si="30"/>
        <v>120.15486362631064</v>
      </c>
    </row>
    <row r="276" spans="2:11" s="7" customFormat="1">
      <c r="B276" s="279"/>
      <c r="C276" s="10">
        <v>511000</v>
      </c>
      <c r="D276" s="10"/>
      <c r="E276" s="9" t="s">
        <v>19</v>
      </c>
      <c r="F276" s="8">
        <f>F277+F288+F292+F280</f>
        <v>1669497</v>
      </c>
      <c r="G276" s="8">
        <f>G277+G280+G288+G292</f>
        <v>1261497</v>
      </c>
      <c r="H276" s="8">
        <f>H277+H288+H292+H280</f>
        <v>1485497</v>
      </c>
      <c r="I276" s="237">
        <f>I277+I280+I288+I292</f>
        <v>1515750</v>
      </c>
      <c r="J276" s="234">
        <f t="shared" si="29"/>
        <v>254253</v>
      </c>
      <c r="K276" s="11">
        <f t="shared" si="30"/>
        <v>120.15486362631064</v>
      </c>
    </row>
    <row r="277" spans="2:11" s="7" customFormat="1">
      <c r="B277" s="279"/>
      <c r="C277" s="10"/>
      <c r="D277" s="10">
        <v>511120</v>
      </c>
      <c r="E277" s="9" t="s">
        <v>18</v>
      </c>
      <c r="F277" s="8">
        <f>F278+F279</f>
        <v>213097</v>
      </c>
      <c r="G277" s="8">
        <f>G278+G279</f>
        <v>93097</v>
      </c>
      <c r="H277" s="8">
        <f>H278+H279</f>
        <v>93097</v>
      </c>
      <c r="I277" s="237">
        <f>SUM(I278:I279)</f>
        <v>90000</v>
      </c>
      <c r="J277" s="234">
        <f t="shared" si="29"/>
        <v>-3097</v>
      </c>
      <c r="K277" s="11">
        <f t="shared" si="30"/>
        <v>96.673362192122198</v>
      </c>
    </row>
    <row r="278" spans="2:11">
      <c r="B278" s="280"/>
      <c r="C278" s="14"/>
      <c r="D278" s="14"/>
      <c r="E278" s="13" t="s">
        <v>17</v>
      </c>
      <c r="F278" s="12">
        <v>93097</v>
      </c>
      <c r="G278" s="12">
        <v>3097</v>
      </c>
      <c r="H278" s="12">
        <v>3097</v>
      </c>
      <c r="I278" s="233">
        <v>0</v>
      </c>
      <c r="J278" s="234">
        <f t="shared" si="29"/>
        <v>-3097</v>
      </c>
      <c r="K278" s="11">
        <f t="shared" si="30"/>
        <v>0</v>
      </c>
    </row>
    <row r="279" spans="2:11">
      <c r="B279" s="280"/>
      <c r="C279" s="14"/>
      <c r="D279" s="14"/>
      <c r="E279" s="13" t="s">
        <v>16</v>
      </c>
      <c r="F279" s="12">
        <v>120000</v>
      </c>
      <c r="G279" s="12">
        <v>90000</v>
      </c>
      <c r="H279" s="12">
        <v>90000</v>
      </c>
      <c r="I279" s="233">
        <v>90000</v>
      </c>
      <c r="J279" s="234">
        <f t="shared" si="29"/>
        <v>0</v>
      </c>
      <c r="K279" s="11">
        <f t="shared" si="30"/>
        <v>100</v>
      </c>
    </row>
    <row r="280" spans="2:11" s="15" customFormat="1">
      <c r="B280" s="279"/>
      <c r="C280" s="10"/>
      <c r="D280" s="10">
        <v>511130</v>
      </c>
      <c r="E280" s="9" t="s">
        <v>15</v>
      </c>
      <c r="F280" s="8">
        <f>SUM(F281:F287)</f>
        <v>1411400</v>
      </c>
      <c r="G280" s="8">
        <f>G281+G282+G283+G284+G285+G286+G287</f>
        <v>1080400</v>
      </c>
      <c r="H280" s="8">
        <f>SUM(H281:H287)</f>
        <v>1304400</v>
      </c>
      <c r="I280" s="46">
        <f>SUM(I281:I287)</f>
        <v>1315750</v>
      </c>
      <c r="J280" s="234">
        <f t="shared" si="29"/>
        <v>235350</v>
      </c>
      <c r="K280" s="11">
        <f t="shared" si="30"/>
        <v>121.78359866716031</v>
      </c>
    </row>
    <row r="281" spans="2:11">
      <c r="B281" s="280"/>
      <c r="C281" s="14"/>
      <c r="D281" s="14"/>
      <c r="E281" s="13" t="s">
        <v>14</v>
      </c>
      <c r="F281" s="12">
        <v>400000</v>
      </c>
      <c r="G281" s="12">
        <v>0</v>
      </c>
      <c r="H281" s="12">
        <v>0</v>
      </c>
      <c r="I281" s="233">
        <v>0</v>
      </c>
      <c r="J281" s="234">
        <f t="shared" si="29"/>
        <v>0</v>
      </c>
      <c r="K281" s="11" t="e">
        <f t="shared" si="30"/>
        <v>#DIV/0!</v>
      </c>
    </row>
    <row r="282" spans="2:11">
      <c r="B282" s="280"/>
      <c r="C282" s="14"/>
      <c r="D282" s="14"/>
      <c r="E282" s="13" t="s">
        <v>13</v>
      </c>
      <c r="F282" s="12">
        <v>250000</v>
      </c>
      <c r="G282" s="12">
        <v>0</v>
      </c>
      <c r="H282" s="12">
        <v>0</v>
      </c>
      <c r="I282" s="233">
        <v>0</v>
      </c>
      <c r="J282" s="234">
        <f t="shared" si="29"/>
        <v>0</v>
      </c>
      <c r="K282" s="11" t="e">
        <f t="shared" si="30"/>
        <v>#DIV/0!</v>
      </c>
    </row>
    <row r="283" spans="2:11">
      <c r="B283" s="280"/>
      <c r="C283" s="14"/>
      <c r="D283" s="14"/>
      <c r="E283" s="13" t="s">
        <v>12</v>
      </c>
      <c r="F283" s="12">
        <v>626400</v>
      </c>
      <c r="G283" s="12">
        <v>839000</v>
      </c>
      <c r="H283" s="12">
        <v>1016000</v>
      </c>
      <c r="I283" s="233">
        <f>1000000+1350</f>
        <v>1001350</v>
      </c>
      <c r="J283" s="234">
        <f t="shared" si="29"/>
        <v>162350</v>
      </c>
      <c r="K283" s="11">
        <f t="shared" si="30"/>
        <v>119.35041716328962</v>
      </c>
    </row>
    <row r="284" spans="2:11">
      <c r="B284" s="280"/>
      <c r="C284" s="14"/>
      <c r="D284" s="14"/>
      <c r="E284" s="13" t="s">
        <v>11</v>
      </c>
      <c r="F284" s="12">
        <v>0</v>
      </c>
      <c r="G284" s="12">
        <v>96400</v>
      </c>
      <c r="H284" s="12">
        <v>76400</v>
      </c>
      <c r="I284" s="233">
        <v>76400</v>
      </c>
      <c r="J284" s="234">
        <f t="shared" si="29"/>
        <v>-20000</v>
      </c>
      <c r="K284" s="11">
        <f t="shared" si="30"/>
        <v>79.253112033195023</v>
      </c>
    </row>
    <row r="285" spans="2:11">
      <c r="B285" s="280"/>
      <c r="C285" s="14"/>
      <c r="D285" s="14"/>
      <c r="E285" s="13" t="s">
        <v>10</v>
      </c>
      <c r="F285" s="12">
        <v>90000</v>
      </c>
      <c r="G285" s="12">
        <v>90000</v>
      </c>
      <c r="H285" s="12">
        <v>104000</v>
      </c>
      <c r="I285" s="233">
        <v>130000</v>
      </c>
      <c r="J285" s="234">
        <f t="shared" si="29"/>
        <v>40000</v>
      </c>
      <c r="K285" s="11">
        <f t="shared" si="30"/>
        <v>144.44444444444443</v>
      </c>
    </row>
    <row r="286" spans="2:11">
      <c r="B286" s="280"/>
      <c r="C286" s="14"/>
      <c r="D286" s="14"/>
      <c r="E286" s="13" t="s">
        <v>9</v>
      </c>
      <c r="F286" s="12">
        <v>45000</v>
      </c>
      <c r="G286" s="12">
        <v>45000</v>
      </c>
      <c r="H286" s="12">
        <v>78000</v>
      </c>
      <c r="I286" s="233">
        <v>78000</v>
      </c>
      <c r="J286" s="234">
        <f t="shared" si="29"/>
        <v>33000</v>
      </c>
      <c r="K286" s="11">
        <f t="shared" si="30"/>
        <v>173.33333333333334</v>
      </c>
    </row>
    <row r="287" spans="2:11">
      <c r="B287" s="280"/>
      <c r="C287" s="14"/>
      <c r="D287" s="14"/>
      <c r="E287" s="13" t="s">
        <v>8</v>
      </c>
      <c r="F287" s="12">
        <v>0</v>
      </c>
      <c r="G287" s="12">
        <v>10000</v>
      </c>
      <c r="H287" s="12">
        <v>30000</v>
      </c>
      <c r="I287" s="233">
        <v>30000</v>
      </c>
      <c r="J287" s="234">
        <f t="shared" si="29"/>
        <v>20000</v>
      </c>
      <c r="K287" s="11">
        <f t="shared" si="30"/>
        <v>300</v>
      </c>
    </row>
    <row r="288" spans="2:11" s="7" customFormat="1">
      <c r="B288" s="279"/>
      <c r="C288" s="10"/>
      <c r="D288" s="10">
        <v>511190</v>
      </c>
      <c r="E288" s="9" t="s">
        <v>7</v>
      </c>
      <c r="F288" s="8">
        <f>F289+F290+F291</f>
        <v>45000</v>
      </c>
      <c r="G288" s="8">
        <f>G289+G290+G291</f>
        <v>25000</v>
      </c>
      <c r="H288" s="8">
        <f>H289+H290+H291</f>
        <v>25000</v>
      </c>
      <c r="I288" s="237">
        <f>SUM(I289:I291)</f>
        <v>20000</v>
      </c>
      <c r="J288" s="234">
        <f t="shared" si="29"/>
        <v>-5000</v>
      </c>
      <c r="K288" s="11">
        <f t="shared" si="30"/>
        <v>80</v>
      </c>
    </row>
    <row r="289" spans="2:11">
      <c r="B289" s="280"/>
      <c r="C289" s="14"/>
      <c r="D289" s="14"/>
      <c r="E289" s="13" t="s">
        <v>6</v>
      </c>
      <c r="F289" s="12">
        <v>0</v>
      </c>
      <c r="G289" s="12">
        <v>0</v>
      </c>
      <c r="H289" s="12">
        <v>0</v>
      </c>
      <c r="I289" s="233">
        <v>0</v>
      </c>
      <c r="J289" s="234">
        <f t="shared" si="29"/>
        <v>0</v>
      </c>
      <c r="K289" s="11" t="e">
        <f t="shared" si="30"/>
        <v>#DIV/0!</v>
      </c>
    </row>
    <row r="290" spans="2:11">
      <c r="B290" s="280"/>
      <c r="C290" s="14"/>
      <c r="D290" s="14"/>
      <c r="E290" s="13" t="s">
        <v>5</v>
      </c>
      <c r="F290" s="12">
        <v>0</v>
      </c>
      <c r="G290" s="12">
        <v>25000</v>
      </c>
      <c r="H290" s="12">
        <v>25000</v>
      </c>
      <c r="I290" s="233">
        <v>20000</v>
      </c>
      <c r="J290" s="234">
        <f t="shared" si="29"/>
        <v>-5000</v>
      </c>
      <c r="K290" s="11">
        <f t="shared" si="30"/>
        <v>80</v>
      </c>
    </row>
    <row r="291" spans="2:11">
      <c r="B291" s="280"/>
      <c r="C291" s="14"/>
      <c r="D291" s="14"/>
      <c r="E291" s="13" t="s">
        <v>4</v>
      </c>
      <c r="F291" s="12">
        <v>45000</v>
      </c>
      <c r="G291" s="12">
        <v>0</v>
      </c>
      <c r="H291" s="12">
        <v>0</v>
      </c>
      <c r="I291" s="233">
        <v>0</v>
      </c>
      <c r="J291" s="234">
        <f t="shared" si="29"/>
        <v>0</v>
      </c>
      <c r="K291" s="11" t="e">
        <f t="shared" si="30"/>
        <v>#DIV/0!</v>
      </c>
    </row>
    <row r="292" spans="2:11" s="7" customFormat="1">
      <c r="B292" s="279"/>
      <c r="C292" s="10"/>
      <c r="D292" s="10">
        <v>511370</v>
      </c>
      <c r="E292" s="9" t="s">
        <v>3</v>
      </c>
      <c r="F292" s="8">
        <f>F293</f>
        <v>0</v>
      </c>
      <c r="G292" s="8">
        <f>G293</f>
        <v>63000</v>
      </c>
      <c r="H292" s="8">
        <f>H293</f>
        <v>63000</v>
      </c>
      <c r="I292" s="237">
        <f>SUM(I293)</f>
        <v>90000</v>
      </c>
      <c r="J292" s="234">
        <f t="shared" si="29"/>
        <v>27000</v>
      </c>
      <c r="K292" s="11">
        <f t="shared" si="30"/>
        <v>142.85714285714286</v>
      </c>
    </row>
    <row r="293" spans="2:11">
      <c r="B293" s="280"/>
      <c r="C293" s="14"/>
      <c r="D293" s="14"/>
      <c r="E293" s="13" t="s">
        <v>2</v>
      </c>
      <c r="F293" s="12">
        <v>0</v>
      </c>
      <c r="G293" s="12">
        <v>63000</v>
      </c>
      <c r="H293" s="12">
        <v>63000</v>
      </c>
      <c r="I293" s="233">
        <v>90000</v>
      </c>
      <c r="J293" s="234">
        <f t="shared" si="29"/>
        <v>27000</v>
      </c>
      <c r="K293" s="11">
        <f t="shared" si="30"/>
        <v>142.85714285714286</v>
      </c>
    </row>
    <row r="294" spans="2:11" ht="18.75">
      <c r="B294" s="311"/>
      <c r="C294" s="309"/>
      <c r="D294" s="309"/>
      <c r="E294" s="246" t="s">
        <v>1</v>
      </c>
      <c r="F294" s="247">
        <f>F275+F250</f>
        <v>2074997</v>
      </c>
      <c r="G294" s="247">
        <f>G250+G275</f>
        <v>2276997</v>
      </c>
      <c r="H294" s="247">
        <f>H275+H250</f>
        <v>2450997</v>
      </c>
      <c r="I294" s="248">
        <f>I275+I250</f>
        <v>2219550</v>
      </c>
      <c r="J294" s="249">
        <f>J275+J250</f>
        <v>-57447</v>
      </c>
      <c r="K294" s="156">
        <f t="shared" si="30"/>
        <v>97.477071774798119</v>
      </c>
    </row>
    <row r="295" spans="2:11" ht="19.5" thickBot="1">
      <c r="B295" s="316"/>
      <c r="C295" s="317"/>
      <c r="D295" s="317"/>
      <c r="E295" s="317"/>
      <c r="F295" s="318"/>
      <c r="G295" s="318"/>
      <c r="H295" s="318"/>
      <c r="I295" s="319"/>
      <c r="J295" s="320"/>
      <c r="K295" s="321"/>
    </row>
    <row r="296" spans="2:11" ht="19.5" thickBot="1">
      <c r="B296" s="322"/>
      <c r="C296" s="323"/>
      <c r="D296" s="323"/>
      <c r="E296" s="324" t="s">
        <v>0</v>
      </c>
      <c r="F296" s="44">
        <f>F294+F246+F226+F181+F89+F25</f>
        <v>6728271.1899999995</v>
      </c>
      <c r="G296" s="44">
        <f>G294+G246+G226+G181+G89+G25</f>
        <v>6876270.8799999999</v>
      </c>
      <c r="H296" s="44">
        <f>H294+H246+H226+H181+H89+H25</f>
        <v>6876270.8799999999</v>
      </c>
      <c r="I296" s="325">
        <f>I294+I246+I226+I181+I89+I25</f>
        <v>7020321</v>
      </c>
      <c r="J296" s="326">
        <f>I296-G296</f>
        <v>144050.12000000011</v>
      </c>
      <c r="K296" s="40">
        <f>I296/G296*100</f>
        <v>102.09488722177855</v>
      </c>
    </row>
    <row r="297" spans="2:11">
      <c r="I297" s="49"/>
      <c r="J297" s="146"/>
      <c r="K297" s="4"/>
    </row>
    <row r="298" spans="2:11">
      <c r="I298" s="49"/>
      <c r="J298" s="146"/>
      <c r="K298" s="4"/>
    </row>
    <row r="299" spans="2:11">
      <c r="I299" s="49"/>
      <c r="J299" s="146"/>
      <c r="K299" s="4"/>
    </row>
    <row r="300" spans="2:11">
      <c r="I300" s="49"/>
      <c r="J300" s="146"/>
      <c r="K300" s="4"/>
    </row>
    <row r="301" spans="2:11">
      <c r="I301" s="208"/>
      <c r="J301" s="145"/>
      <c r="K301" s="3"/>
    </row>
    <row r="302" spans="2:11">
      <c r="I302" s="208"/>
      <c r="J302" s="145"/>
      <c r="K302" s="3"/>
    </row>
    <row r="303" spans="2:11">
      <c r="I303" s="208"/>
      <c r="J303" s="145"/>
      <c r="K303" s="3"/>
    </row>
    <row r="304" spans="2:11">
      <c r="I304" s="49"/>
      <c r="J304" s="146"/>
      <c r="K304" s="4"/>
    </row>
    <row r="305" spans="9:11">
      <c r="I305" s="49"/>
      <c r="J305" s="146"/>
      <c r="K305" s="4"/>
    </row>
    <row r="306" spans="9:11">
      <c r="I306" s="49"/>
      <c r="J306" s="146"/>
      <c r="K306" s="4"/>
    </row>
    <row r="307" spans="9:11">
      <c r="I307" s="208"/>
      <c r="J307" s="145"/>
      <c r="K307" s="3"/>
    </row>
    <row r="308" spans="9:11">
      <c r="I308" s="208"/>
      <c r="J308" s="145"/>
      <c r="K308" s="3"/>
    </row>
    <row r="309" spans="9:11">
      <c r="I309" s="208"/>
      <c r="J309" s="145"/>
      <c r="K309" s="3"/>
    </row>
    <row r="310" spans="9:11">
      <c r="I310" s="208"/>
      <c r="J310" s="145"/>
      <c r="K310" s="3"/>
    </row>
    <row r="311" spans="9:11">
      <c r="I311" s="208"/>
      <c r="J311" s="145"/>
      <c r="K311" s="3"/>
    </row>
    <row r="312" spans="9:11">
      <c r="I312" s="49"/>
      <c r="J312" s="146"/>
      <c r="K312" s="4"/>
    </row>
    <row r="313" spans="9:11">
      <c r="I313" s="208"/>
      <c r="J313" s="145"/>
      <c r="K313" s="3"/>
    </row>
    <row r="314" spans="9:11">
      <c r="I314" s="208"/>
      <c r="J314" s="145"/>
      <c r="K314" s="3"/>
    </row>
    <row r="315" spans="9:11">
      <c r="I315" s="208"/>
      <c r="J315" s="145"/>
      <c r="K315" s="3"/>
    </row>
    <row r="316" spans="9:11">
      <c r="I316" s="208"/>
      <c r="J316" s="145"/>
      <c r="K316" s="3"/>
    </row>
    <row r="317" spans="9:11">
      <c r="I317" s="208"/>
      <c r="J317" s="145"/>
      <c r="K317" s="3"/>
    </row>
    <row r="318" spans="9:11">
      <c r="I318" s="208"/>
      <c r="J318" s="145"/>
      <c r="K318" s="3"/>
    </row>
    <row r="319" spans="9:11">
      <c r="I319" s="208"/>
      <c r="J319" s="145"/>
      <c r="K319" s="3"/>
    </row>
    <row r="320" spans="9:11">
      <c r="I320" s="208"/>
      <c r="J320" s="145"/>
      <c r="K320" s="3"/>
    </row>
    <row r="321" spans="9:11">
      <c r="I321" s="208"/>
      <c r="J321" s="145"/>
      <c r="K321" s="3"/>
    </row>
    <row r="322" spans="9:11">
      <c r="I322" s="208"/>
      <c r="J322" s="145"/>
      <c r="K322" s="3"/>
    </row>
    <row r="323" spans="9:11">
      <c r="I323" s="208"/>
      <c r="J323" s="145"/>
      <c r="K323" s="3"/>
    </row>
    <row r="324" spans="9:11">
      <c r="I324" s="208"/>
      <c r="J324" s="145"/>
      <c r="K324" s="3"/>
    </row>
  </sheetData>
  <mergeCells count="3">
    <mergeCell ref="B3:D3"/>
    <mergeCell ref="B4:D4"/>
    <mergeCell ref="B2:K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2" manualBreakCount="2">
    <brk id="35" max="16383" man="1"/>
    <brk id="2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2"/>
  <sheetViews>
    <sheetView tabSelected="1" workbookViewId="0">
      <pane ySplit="4" topLeftCell="A11" activePane="bottomLeft" state="frozen"/>
      <selection pane="bottomLeft" activeCell="G37" sqref="G37"/>
    </sheetView>
  </sheetViews>
  <sheetFormatPr defaultRowHeight="12.75"/>
  <cols>
    <col min="1" max="1" width="9.140625" style="82"/>
    <col min="2" max="2" width="15" style="82" customWidth="1"/>
    <col min="3" max="3" width="50.5703125" style="84" customWidth="1"/>
    <col min="4" max="4" width="14.42578125" style="94" customWidth="1"/>
    <col min="5" max="5" width="17.85546875" style="94" customWidth="1"/>
    <col min="6" max="9" width="17.7109375" style="94" customWidth="1"/>
    <col min="10" max="10" width="9.140625" style="82"/>
    <col min="11" max="11" width="10.28515625" style="82" bestFit="1" customWidth="1"/>
    <col min="12" max="16384" width="9.140625" style="82"/>
  </cols>
  <sheetData>
    <row r="2" spans="2:11" ht="43.5" customHeight="1">
      <c r="B2" s="343" t="s">
        <v>422</v>
      </c>
      <c r="C2" s="344"/>
      <c r="D2" s="344"/>
      <c r="E2" s="344"/>
      <c r="F2" s="344"/>
      <c r="G2" s="344"/>
      <c r="H2" s="344"/>
      <c r="I2" s="344"/>
    </row>
    <row r="4" spans="2:11" ht="25.5">
      <c r="B4" s="83" t="s">
        <v>254</v>
      </c>
      <c r="C4" s="83" t="s">
        <v>255</v>
      </c>
      <c r="D4" s="93" t="s">
        <v>252</v>
      </c>
      <c r="E4" s="93" t="s">
        <v>365</v>
      </c>
      <c r="F4" s="93" t="s">
        <v>251</v>
      </c>
      <c r="G4" s="93" t="s">
        <v>366</v>
      </c>
      <c r="H4" s="93" t="s">
        <v>382</v>
      </c>
      <c r="I4" s="93" t="s">
        <v>383</v>
      </c>
    </row>
    <row r="5" spans="2:11">
      <c r="B5" s="82">
        <v>1</v>
      </c>
      <c r="C5" s="82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</row>
    <row r="7" spans="2:11">
      <c r="B7" s="119"/>
      <c r="C7" s="138" t="s">
        <v>346</v>
      </c>
      <c r="D7" s="120">
        <f>D9+D16+D23</f>
        <v>6728271</v>
      </c>
      <c r="E7" s="120">
        <f t="shared" ref="E7:G7" si="0">E9+E16+E23</f>
        <v>6876271</v>
      </c>
      <c r="F7" s="120">
        <f t="shared" si="0"/>
        <v>6876271</v>
      </c>
      <c r="G7" s="120">
        <f t="shared" si="0"/>
        <v>7018971</v>
      </c>
      <c r="H7" s="120">
        <f>G7-E7</f>
        <v>142700</v>
      </c>
      <c r="I7" s="120">
        <f>G7/E7*100</f>
        <v>102.07525270600884</v>
      </c>
    </row>
    <row r="9" spans="2:11">
      <c r="B9" s="345" t="s">
        <v>258</v>
      </c>
      <c r="C9" s="345"/>
      <c r="D9" s="102">
        <f>D11+D12+D13+D14</f>
        <v>1972171</v>
      </c>
      <c r="E9" s="102">
        <f t="shared" ref="E9:G9" si="1">E11+E12+E13+E14</f>
        <v>1972171</v>
      </c>
      <c r="F9" s="102">
        <f t="shared" si="1"/>
        <v>1972171</v>
      </c>
      <c r="G9" s="102">
        <f t="shared" si="1"/>
        <v>2027200</v>
      </c>
      <c r="H9" s="102">
        <f>G9-E9</f>
        <v>55029</v>
      </c>
      <c r="I9" s="102">
        <f>G9/E9*100</f>
        <v>102.79027528545951</v>
      </c>
    </row>
    <row r="10" spans="2:11">
      <c r="H10" s="95"/>
    </row>
    <row r="11" spans="2:11" s="85" customFormat="1" ht="26.25" customHeight="1">
      <c r="B11" s="85">
        <v>713</v>
      </c>
      <c r="C11" s="86" t="s">
        <v>259</v>
      </c>
      <c r="D11" s="95">
        <v>306000</v>
      </c>
      <c r="E11" s="95">
        <v>306000</v>
      </c>
      <c r="F11" s="95">
        <v>306000</v>
      </c>
      <c r="G11" s="95">
        <v>287000</v>
      </c>
      <c r="H11" s="108">
        <f>G11-E11</f>
        <v>-19000</v>
      </c>
      <c r="I11" s="95">
        <f>G11/E11*100</f>
        <v>93.790849673202615</v>
      </c>
    </row>
    <row r="12" spans="2:11" s="86" customFormat="1">
      <c r="B12" s="85">
        <v>714</v>
      </c>
      <c r="C12" s="86" t="s">
        <v>262</v>
      </c>
      <c r="D12" s="95">
        <v>31000</v>
      </c>
      <c r="E12" s="95">
        <v>31000</v>
      </c>
      <c r="F12" s="95">
        <v>31000</v>
      </c>
      <c r="G12" s="95">
        <v>31000</v>
      </c>
      <c r="H12" s="108">
        <f t="shared" ref="H12:H14" si="2">G12-E12</f>
        <v>0</v>
      </c>
      <c r="I12" s="95">
        <f t="shared" ref="I12:I14" si="3">G12/E12*100</f>
        <v>100</v>
      </c>
    </row>
    <row r="13" spans="2:11" s="85" customFormat="1">
      <c r="B13" s="85">
        <v>717</v>
      </c>
      <c r="C13" s="86" t="s">
        <v>264</v>
      </c>
      <c r="D13" s="95">
        <v>1634171</v>
      </c>
      <c r="E13" s="95">
        <v>1634171</v>
      </c>
      <c r="F13" s="95">
        <v>1634171</v>
      </c>
      <c r="G13" s="95">
        <f>1695000+13200</f>
        <v>1708200</v>
      </c>
      <c r="H13" s="108">
        <f t="shared" si="2"/>
        <v>74029</v>
      </c>
      <c r="I13" s="95">
        <f t="shared" si="3"/>
        <v>104.5300644791763</v>
      </c>
    </row>
    <row r="14" spans="2:11" s="85" customFormat="1">
      <c r="B14" s="85">
        <v>719</v>
      </c>
      <c r="C14" s="86" t="s">
        <v>266</v>
      </c>
      <c r="D14" s="95">
        <v>1000</v>
      </c>
      <c r="E14" s="95">
        <v>1000</v>
      </c>
      <c r="F14" s="95">
        <v>1000</v>
      </c>
      <c r="G14" s="95">
        <v>1000</v>
      </c>
      <c r="H14" s="108">
        <f t="shared" si="2"/>
        <v>0</v>
      </c>
      <c r="I14" s="95">
        <f t="shared" si="3"/>
        <v>100</v>
      </c>
      <c r="K14" s="174"/>
    </row>
    <row r="15" spans="2:11" s="85" customFormat="1">
      <c r="C15" s="86"/>
      <c r="D15" s="95"/>
      <c r="E15" s="95"/>
      <c r="F15" s="95"/>
      <c r="G15" s="95"/>
      <c r="H15" s="95"/>
      <c r="I15" s="95"/>
    </row>
    <row r="16" spans="2:11" s="85" customFormat="1">
      <c r="B16" s="345" t="s">
        <v>267</v>
      </c>
      <c r="C16" s="345"/>
      <c r="D16" s="102">
        <f>D18+D19+D20+D21</f>
        <v>4756100</v>
      </c>
      <c r="E16" s="102">
        <f t="shared" ref="E16:G16" si="4">E18+E19+E20+E21</f>
        <v>4766100</v>
      </c>
      <c r="F16" s="102">
        <f t="shared" si="4"/>
        <v>4766100</v>
      </c>
      <c r="G16" s="102">
        <f t="shared" si="4"/>
        <v>4853771</v>
      </c>
      <c r="H16" s="102">
        <f>G16-E16</f>
        <v>87671</v>
      </c>
      <c r="I16" s="102">
        <f>G16/E16*100</f>
        <v>101.83947042655421</v>
      </c>
    </row>
    <row r="17" spans="2:9" s="85" customFormat="1">
      <c r="C17" s="86"/>
      <c r="D17" s="95"/>
      <c r="E17" s="95"/>
      <c r="F17" s="95"/>
      <c r="G17" s="95"/>
      <c r="H17" s="95"/>
      <c r="I17" s="95"/>
    </row>
    <row r="18" spans="2:9" s="85" customFormat="1">
      <c r="B18" s="85">
        <v>721</v>
      </c>
      <c r="C18" s="86" t="s">
        <v>268</v>
      </c>
      <c r="D18" s="95">
        <v>0</v>
      </c>
      <c r="E18" s="95">
        <v>0</v>
      </c>
      <c r="F18" s="95">
        <v>0</v>
      </c>
      <c r="G18" s="95">
        <v>5000</v>
      </c>
      <c r="H18" s="108">
        <f>G18-E18</f>
        <v>5000</v>
      </c>
      <c r="I18" s="95" t="e">
        <f>G18/E18*100</f>
        <v>#DIV/0!</v>
      </c>
    </row>
    <row r="19" spans="2:9" s="85" customFormat="1">
      <c r="B19" s="85">
        <v>722</v>
      </c>
      <c r="C19" s="86" t="s">
        <v>270</v>
      </c>
      <c r="D19" s="95">
        <v>4755600</v>
      </c>
      <c r="E19" s="95">
        <v>4765600</v>
      </c>
      <c r="F19" s="95">
        <v>4765600</v>
      </c>
      <c r="G19" s="95">
        <f>4834771+13500</f>
        <v>4848271</v>
      </c>
      <c r="H19" s="108">
        <f t="shared" ref="H19:H21" si="5">G19-E19</f>
        <v>82671</v>
      </c>
      <c r="I19" s="95">
        <f t="shared" ref="I19:I21" si="6">G19/E19*100</f>
        <v>101.73474483800571</v>
      </c>
    </row>
    <row r="20" spans="2:9" s="85" customFormat="1">
      <c r="B20" s="85">
        <v>723</v>
      </c>
      <c r="C20" s="86" t="s">
        <v>291</v>
      </c>
      <c r="D20" s="95">
        <v>500</v>
      </c>
      <c r="E20" s="95">
        <v>500</v>
      </c>
      <c r="F20" s="95">
        <v>500</v>
      </c>
      <c r="G20" s="95">
        <v>500</v>
      </c>
      <c r="H20" s="108">
        <f t="shared" si="5"/>
        <v>0</v>
      </c>
      <c r="I20" s="95">
        <f t="shared" si="6"/>
        <v>100</v>
      </c>
    </row>
    <row r="21" spans="2:9" s="85" customFormat="1">
      <c r="B21" s="85">
        <v>729</v>
      </c>
      <c r="C21" s="86" t="s">
        <v>345</v>
      </c>
      <c r="D21" s="95">
        <v>0</v>
      </c>
      <c r="E21" s="95">
        <v>0</v>
      </c>
      <c r="F21" s="95">
        <v>0</v>
      </c>
      <c r="G21" s="95">
        <v>0</v>
      </c>
      <c r="H21" s="108">
        <f t="shared" si="5"/>
        <v>0</v>
      </c>
      <c r="I21" s="95" t="e">
        <f t="shared" si="6"/>
        <v>#DIV/0!</v>
      </c>
    </row>
    <row r="22" spans="2:9" s="85" customFormat="1">
      <c r="C22" s="86"/>
      <c r="D22" s="95"/>
      <c r="E22" s="95"/>
      <c r="F22" s="95"/>
      <c r="G22" s="95"/>
      <c r="H22" s="95"/>
      <c r="I22" s="95"/>
    </row>
    <row r="23" spans="2:9" s="85" customFormat="1">
      <c r="B23" s="345" t="s">
        <v>293</v>
      </c>
      <c r="C23" s="345"/>
      <c r="D23" s="102">
        <f>D25+D26</f>
        <v>0</v>
      </c>
      <c r="E23" s="102">
        <f t="shared" ref="E23:G23" si="7">E25+E26</f>
        <v>138000</v>
      </c>
      <c r="F23" s="102">
        <f t="shared" si="7"/>
        <v>138000</v>
      </c>
      <c r="G23" s="102">
        <f t="shared" si="7"/>
        <v>138000</v>
      </c>
      <c r="H23" s="102">
        <f>G23-E23</f>
        <v>0</v>
      </c>
      <c r="I23" s="102">
        <f>G23/E23*100</f>
        <v>100</v>
      </c>
    </row>
    <row r="24" spans="2:9" s="85" customFormat="1">
      <c r="C24" s="86"/>
      <c r="D24" s="95"/>
      <c r="E24" s="95"/>
      <c r="F24" s="95"/>
      <c r="G24" s="95"/>
      <c r="H24" s="95"/>
      <c r="I24" s="95"/>
    </row>
    <row r="25" spans="2:9" s="85" customFormat="1">
      <c r="B25" s="85">
        <v>731</v>
      </c>
      <c r="C25" s="86" t="s">
        <v>294</v>
      </c>
      <c r="D25" s="95">
        <v>0</v>
      </c>
      <c r="E25" s="95">
        <v>30000</v>
      </c>
      <c r="F25" s="95">
        <v>30000</v>
      </c>
      <c r="G25" s="95">
        <v>30000</v>
      </c>
      <c r="H25" s="108">
        <f t="shared" ref="H25:H26" si="8">G25-E25</f>
        <v>0</v>
      </c>
      <c r="I25" s="95">
        <f t="shared" ref="I25:I26" si="9">G25/E25*100</f>
        <v>100</v>
      </c>
    </row>
    <row r="26" spans="2:9" s="85" customFormat="1">
      <c r="B26" s="85">
        <v>781</v>
      </c>
      <c r="C26" s="86" t="s">
        <v>296</v>
      </c>
      <c r="D26" s="95">
        <v>0</v>
      </c>
      <c r="E26" s="95">
        <v>108000</v>
      </c>
      <c r="F26" s="95">
        <v>108000</v>
      </c>
      <c r="G26" s="95">
        <v>108000</v>
      </c>
      <c r="H26" s="108">
        <f t="shared" si="8"/>
        <v>0</v>
      </c>
      <c r="I26" s="95">
        <f t="shared" si="9"/>
        <v>100</v>
      </c>
    </row>
    <row r="27" spans="2:9" s="85" customFormat="1">
      <c r="C27" s="86"/>
      <c r="D27" s="95"/>
      <c r="E27" s="95"/>
      <c r="F27" s="95"/>
      <c r="G27" s="95"/>
      <c r="H27" s="95"/>
      <c r="I27" s="95"/>
    </row>
    <row r="28" spans="2:9" s="103" customFormat="1">
      <c r="B28" s="224"/>
      <c r="C28" s="225" t="s">
        <v>347</v>
      </c>
      <c r="D28" s="226">
        <f>D30+D39</f>
        <v>4514274</v>
      </c>
      <c r="E28" s="226">
        <f t="shared" ref="E28:G28" si="10">E30+E39</f>
        <v>5163614</v>
      </c>
      <c r="F28" s="226">
        <f t="shared" si="10"/>
        <v>4939614</v>
      </c>
      <c r="G28" s="226">
        <f t="shared" si="10"/>
        <v>4943711</v>
      </c>
      <c r="H28" s="226">
        <f>G28-E28</f>
        <v>-219903</v>
      </c>
      <c r="I28" s="226">
        <f>G28/E28*100</f>
        <v>95.741296696461049</v>
      </c>
    </row>
    <row r="29" spans="2:9" s="103" customFormat="1">
      <c r="B29" s="107"/>
      <c r="C29" s="104"/>
      <c r="D29" s="105"/>
      <c r="E29" s="105"/>
      <c r="F29" s="105"/>
      <c r="G29" s="105"/>
      <c r="H29" s="105"/>
      <c r="I29" s="105"/>
    </row>
    <row r="30" spans="2:9" s="103" customFormat="1">
      <c r="B30" s="110"/>
      <c r="C30" s="111" t="s">
        <v>303</v>
      </c>
      <c r="D30" s="112">
        <f>D32+D33+D34+D35+D36+D37</f>
        <v>4346274</v>
      </c>
      <c r="E30" s="112">
        <f t="shared" ref="E30:G30" si="11">E32+E33+E34+E35+E36+E37</f>
        <v>4992819</v>
      </c>
      <c r="F30" s="112">
        <f t="shared" si="11"/>
        <v>4928819</v>
      </c>
      <c r="G30" s="112">
        <f t="shared" si="11"/>
        <v>4772916</v>
      </c>
      <c r="H30" s="112">
        <f>G30-E30</f>
        <v>-219903</v>
      </c>
      <c r="I30" s="112">
        <f>G30/E30*100</f>
        <v>95.59561442143206</v>
      </c>
    </row>
    <row r="31" spans="2:9" s="103" customFormat="1">
      <c r="B31" s="107"/>
      <c r="C31" s="106"/>
      <c r="D31" s="108"/>
      <c r="E31" s="108"/>
      <c r="F31" s="108"/>
      <c r="G31" s="108"/>
      <c r="H31" s="108"/>
      <c r="I31" s="108"/>
    </row>
    <row r="32" spans="2:9" s="103" customFormat="1">
      <c r="B32" s="103">
        <v>411</v>
      </c>
      <c r="C32" s="106" t="s">
        <v>181</v>
      </c>
      <c r="D32" s="108">
        <v>735449</v>
      </c>
      <c r="E32" s="108">
        <v>906500</v>
      </c>
      <c r="F32" s="108">
        <v>906500</v>
      </c>
      <c r="G32" s="108">
        <v>906500</v>
      </c>
      <c r="H32" s="108">
        <f>G32-E32</f>
        <v>0</v>
      </c>
      <c r="I32" s="108">
        <f>G32/E32*100</f>
        <v>100</v>
      </c>
    </row>
    <row r="33" spans="2:9" s="103" customFormat="1">
      <c r="B33" s="103">
        <v>412</v>
      </c>
      <c r="C33" s="106" t="s">
        <v>348</v>
      </c>
      <c r="D33" s="108">
        <v>1846325</v>
      </c>
      <c r="E33" s="108">
        <v>1960819</v>
      </c>
      <c r="F33" s="108">
        <v>1916819</v>
      </c>
      <c r="G33" s="108">
        <f>1968016+13200-472000</f>
        <v>1509216</v>
      </c>
      <c r="H33" s="108">
        <f t="shared" ref="H33:H37" si="12">G33-E33</f>
        <v>-451603</v>
      </c>
      <c r="I33" s="108">
        <f t="shared" ref="I33:I37" si="13">G33/E33*100</f>
        <v>76.968654424503242</v>
      </c>
    </row>
    <row r="34" spans="2:9" s="103" customFormat="1">
      <c r="B34" s="103">
        <v>413</v>
      </c>
      <c r="C34" s="213" t="s">
        <v>349</v>
      </c>
      <c r="D34" s="108">
        <v>0</v>
      </c>
      <c r="E34" s="108">
        <v>0</v>
      </c>
      <c r="F34" s="108">
        <v>0</v>
      </c>
      <c r="G34" s="108">
        <v>0</v>
      </c>
      <c r="H34" s="108">
        <f t="shared" si="12"/>
        <v>0</v>
      </c>
      <c r="I34" s="108" t="e">
        <f t="shared" si="13"/>
        <v>#DIV/0!</v>
      </c>
    </row>
    <row r="35" spans="2:9" s="85" customFormat="1">
      <c r="B35" s="85">
        <v>414</v>
      </c>
      <c r="C35" s="86" t="s">
        <v>89</v>
      </c>
      <c r="D35" s="95">
        <v>604000</v>
      </c>
      <c r="E35" s="95">
        <v>410000</v>
      </c>
      <c r="F35" s="95">
        <v>410000</v>
      </c>
      <c r="G35" s="95">
        <v>300000</v>
      </c>
      <c r="H35" s="108">
        <f t="shared" si="12"/>
        <v>-110000</v>
      </c>
      <c r="I35" s="108">
        <f t="shared" si="13"/>
        <v>73.170731707317074</v>
      </c>
    </row>
    <row r="36" spans="2:9" s="85" customFormat="1">
      <c r="B36" s="85">
        <v>415</v>
      </c>
      <c r="C36" s="86" t="s">
        <v>84</v>
      </c>
      <c r="D36" s="95">
        <v>369000</v>
      </c>
      <c r="E36" s="95">
        <v>993000</v>
      </c>
      <c r="F36" s="95">
        <v>968000</v>
      </c>
      <c r="G36" s="95">
        <f>616700+472000+150000</f>
        <v>1238700</v>
      </c>
      <c r="H36" s="108">
        <f t="shared" si="12"/>
        <v>245700</v>
      </c>
      <c r="I36" s="108">
        <f t="shared" si="13"/>
        <v>124.74320241691844</v>
      </c>
    </row>
    <row r="37" spans="2:9" s="85" customFormat="1">
      <c r="B37" s="85">
        <v>416</v>
      </c>
      <c r="C37" s="86" t="s">
        <v>350</v>
      </c>
      <c r="D37" s="95">
        <v>791500</v>
      </c>
      <c r="E37" s="95">
        <v>722500</v>
      </c>
      <c r="F37" s="95">
        <v>727500</v>
      </c>
      <c r="G37" s="95">
        <v>818500</v>
      </c>
      <c r="H37" s="108">
        <f t="shared" si="12"/>
        <v>96000</v>
      </c>
      <c r="I37" s="108">
        <f t="shared" si="13"/>
        <v>113.28719723183391</v>
      </c>
    </row>
    <row r="38" spans="2:9" s="85" customFormat="1">
      <c r="C38" s="86"/>
      <c r="D38" s="95"/>
      <c r="E38" s="95"/>
      <c r="F38" s="95"/>
      <c r="G38" s="95"/>
      <c r="H38" s="95"/>
      <c r="I38" s="95"/>
    </row>
    <row r="39" spans="2:9">
      <c r="B39" s="219" t="s">
        <v>351</v>
      </c>
      <c r="C39" s="220" t="s">
        <v>352</v>
      </c>
      <c r="D39" s="221">
        <v>168000</v>
      </c>
      <c r="E39" s="221">
        <v>170795</v>
      </c>
      <c r="F39" s="221">
        <v>10795</v>
      </c>
      <c r="G39" s="221">
        <v>170795</v>
      </c>
      <c r="H39" s="221">
        <f>G39-E39</f>
        <v>0</v>
      </c>
      <c r="I39" s="221">
        <f>G39/E39*100</f>
        <v>100</v>
      </c>
    </row>
    <row r="40" spans="2:9" s="85" customFormat="1">
      <c r="C40" s="86"/>
      <c r="D40" s="95"/>
      <c r="E40" s="95"/>
      <c r="F40" s="95"/>
      <c r="G40" s="95"/>
      <c r="H40" s="95"/>
      <c r="I40" s="95"/>
    </row>
    <row r="41" spans="2:9" s="85" customFormat="1">
      <c r="B41" s="139"/>
      <c r="C41" s="140" t="s">
        <v>353</v>
      </c>
      <c r="D41" s="141">
        <f>D7-D28</f>
        <v>2213997</v>
      </c>
      <c r="E41" s="141">
        <f t="shared" ref="E41:G41" si="14">E7-E28</f>
        <v>1712657</v>
      </c>
      <c r="F41" s="141">
        <f t="shared" si="14"/>
        <v>1936657</v>
      </c>
      <c r="G41" s="141">
        <f t="shared" si="14"/>
        <v>2075260</v>
      </c>
      <c r="H41" s="141">
        <f>G41-E41</f>
        <v>362603</v>
      </c>
      <c r="I41" s="141">
        <f>G41/E41*100</f>
        <v>121.17195678994686</v>
      </c>
    </row>
    <row r="42" spans="2:9" s="85" customFormat="1">
      <c r="C42" s="86"/>
      <c r="D42" s="95"/>
      <c r="E42" s="95"/>
      <c r="F42" s="95"/>
      <c r="G42" s="95"/>
      <c r="H42" s="95"/>
      <c r="I42" s="95"/>
    </row>
    <row r="43" spans="2:9">
      <c r="B43" s="110"/>
      <c r="C43" s="111" t="s">
        <v>354</v>
      </c>
      <c r="D43" s="112">
        <f>D45-D46</f>
        <v>-2213997</v>
      </c>
      <c r="E43" s="112">
        <f t="shared" ref="E43:G43" si="15">E45-E46</f>
        <v>-1677197</v>
      </c>
      <c r="F43" s="112">
        <f t="shared" si="15"/>
        <v>-1901197</v>
      </c>
      <c r="G43" s="112">
        <f t="shared" si="15"/>
        <v>-2039800</v>
      </c>
      <c r="H43" s="112">
        <f>G43-E43</f>
        <v>-362603</v>
      </c>
      <c r="I43" s="112">
        <f>G43/E43*100</f>
        <v>121.61958314974328</v>
      </c>
    </row>
    <row r="44" spans="2:9" s="85" customFormat="1">
      <c r="C44" s="86"/>
      <c r="D44" s="95"/>
      <c r="E44" s="95"/>
      <c r="F44" s="95"/>
      <c r="G44" s="95"/>
      <c r="H44" s="95"/>
      <c r="I44" s="95"/>
    </row>
    <row r="45" spans="2:9" s="189" customFormat="1">
      <c r="B45" s="189">
        <v>810</v>
      </c>
      <c r="C45" s="190" t="s">
        <v>355</v>
      </c>
      <c r="D45" s="191">
        <v>0</v>
      </c>
      <c r="E45" s="191">
        <v>0</v>
      </c>
      <c r="F45" s="191">
        <v>0</v>
      </c>
      <c r="G45" s="191">
        <v>1350</v>
      </c>
      <c r="H45" s="191">
        <f>G45-E45</f>
        <v>1350</v>
      </c>
      <c r="I45" s="191" t="e">
        <f>G45/E45*100</f>
        <v>#DIV/0!</v>
      </c>
    </row>
    <row r="46" spans="2:9" s="189" customFormat="1">
      <c r="B46" s="189">
        <v>510</v>
      </c>
      <c r="C46" s="190" t="s">
        <v>356</v>
      </c>
      <c r="D46" s="191">
        <v>2213997</v>
      </c>
      <c r="E46" s="191">
        <v>1677197</v>
      </c>
      <c r="F46" s="191">
        <v>1901197</v>
      </c>
      <c r="G46" s="191">
        <f>2191150-150000</f>
        <v>2041150</v>
      </c>
      <c r="H46" s="191">
        <f>G46-E46</f>
        <v>363953</v>
      </c>
      <c r="I46" s="191">
        <f>G46/E46*100</f>
        <v>121.70007458873346</v>
      </c>
    </row>
    <row r="48" spans="2:9">
      <c r="B48" s="121"/>
      <c r="C48" s="211" t="s">
        <v>357</v>
      </c>
      <c r="D48" s="98">
        <f>D41+D43</f>
        <v>0</v>
      </c>
      <c r="E48" s="98">
        <f t="shared" ref="E48:G48" si="16">E41+E43</f>
        <v>35460</v>
      </c>
      <c r="F48" s="98">
        <f t="shared" si="16"/>
        <v>35460</v>
      </c>
      <c r="G48" s="98">
        <f t="shared" si="16"/>
        <v>35460</v>
      </c>
      <c r="H48" s="98">
        <f>G48-E48</f>
        <v>0</v>
      </c>
      <c r="I48" s="98">
        <f>G48/E48*100</f>
        <v>100</v>
      </c>
    </row>
    <row r="49" spans="2:9" s="107" customFormat="1">
      <c r="C49" s="104"/>
      <c r="D49" s="105"/>
      <c r="E49" s="105"/>
      <c r="F49" s="105"/>
      <c r="G49" s="105"/>
      <c r="H49" s="105"/>
      <c r="I49" s="105"/>
    </row>
    <row r="50" spans="2:9" s="134" customFormat="1">
      <c r="B50" s="214"/>
      <c r="C50" s="216" t="s">
        <v>414</v>
      </c>
      <c r="D50" s="215">
        <f>D52+D57</f>
        <v>0</v>
      </c>
      <c r="E50" s="215">
        <f t="shared" ref="E50:G50" si="17">E52+E57</f>
        <v>-35460</v>
      </c>
      <c r="F50" s="215">
        <f t="shared" si="17"/>
        <v>-35460</v>
      </c>
      <c r="G50" s="215">
        <f t="shared" si="17"/>
        <v>-35460</v>
      </c>
      <c r="H50" s="215">
        <f>G50-E50</f>
        <v>0</v>
      </c>
      <c r="I50" s="215">
        <f>G50/E50*100</f>
        <v>100</v>
      </c>
    </row>
    <row r="51" spans="2:9" s="134" customFormat="1">
      <c r="C51" s="131"/>
      <c r="D51" s="132"/>
      <c r="E51" s="132"/>
      <c r="F51" s="132"/>
      <c r="G51" s="132"/>
      <c r="H51" s="132"/>
      <c r="I51" s="132"/>
    </row>
    <row r="52" spans="2:9">
      <c r="B52" s="110"/>
      <c r="C52" s="111" t="s">
        <v>358</v>
      </c>
      <c r="D52" s="112">
        <f>D54-D55</f>
        <v>0</v>
      </c>
      <c r="E52" s="112">
        <f t="shared" ref="E52:G52" si="18">E54-E55</f>
        <v>0</v>
      </c>
      <c r="F52" s="112">
        <f t="shared" si="18"/>
        <v>0</v>
      </c>
      <c r="G52" s="112">
        <f t="shared" si="18"/>
        <v>0</v>
      </c>
      <c r="H52" s="112">
        <f>G52-E52</f>
        <v>0</v>
      </c>
      <c r="I52" s="112" t="e">
        <f>G52/E52*100</f>
        <v>#DIV/0!</v>
      </c>
    </row>
    <row r="53" spans="2:9">
      <c r="H53" s="105"/>
      <c r="I53" s="105"/>
    </row>
    <row r="54" spans="2:9" s="189" customFormat="1">
      <c r="B54" s="189">
        <v>910</v>
      </c>
      <c r="C54" s="190" t="s">
        <v>359</v>
      </c>
      <c r="D54" s="191">
        <v>0</v>
      </c>
      <c r="E54" s="191">
        <v>0</v>
      </c>
      <c r="F54" s="191">
        <v>0</v>
      </c>
      <c r="G54" s="191">
        <v>0</v>
      </c>
      <c r="H54" s="105">
        <f t="shared" ref="H54:H60" si="19">G54-E54</f>
        <v>0</v>
      </c>
      <c r="I54" s="105" t="e">
        <f t="shared" ref="I54:I57" si="20">G54/E54*100</f>
        <v>#DIV/0!</v>
      </c>
    </row>
    <row r="55" spans="2:9" s="189" customFormat="1">
      <c r="B55" s="189">
        <v>610</v>
      </c>
      <c r="C55" s="190" t="s">
        <v>360</v>
      </c>
      <c r="D55" s="191">
        <v>0</v>
      </c>
      <c r="E55" s="191">
        <v>0</v>
      </c>
      <c r="F55" s="191">
        <v>0</v>
      </c>
      <c r="G55" s="191">
        <v>0</v>
      </c>
      <c r="H55" s="105">
        <f t="shared" si="19"/>
        <v>0</v>
      </c>
      <c r="I55" s="105" t="e">
        <f t="shared" si="20"/>
        <v>#DIV/0!</v>
      </c>
    </row>
    <row r="56" spans="2:9">
      <c r="H56" s="105"/>
      <c r="I56" s="105"/>
    </row>
    <row r="57" spans="2:9">
      <c r="B57" s="110"/>
      <c r="C57" s="111" t="s">
        <v>361</v>
      </c>
      <c r="D57" s="112">
        <f>D59-D60</f>
        <v>0</v>
      </c>
      <c r="E57" s="112">
        <f t="shared" ref="E57:G57" si="21">E59-E60</f>
        <v>-35460</v>
      </c>
      <c r="F57" s="112">
        <f t="shared" si="21"/>
        <v>-35460</v>
      </c>
      <c r="G57" s="112">
        <f t="shared" si="21"/>
        <v>-35460</v>
      </c>
      <c r="H57" s="112">
        <f t="shared" si="19"/>
        <v>0</v>
      </c>
      <c r="I57" s="112">
        <f t="shared" si="20"/>
        <v>100</v>
      </c>
    </row>
    <row r="59" spans="2:9" s="189" customFormat="1">
      <c r="B59" s="189">
        <v>920</v>
      </c>
      <c r="C59" s="190" t="s">
        <v>362</v>
      </c>
      <c r="D59" s="191">
        <v>0</v>
      </c>
      <c r="E59" s="191">
        <v>0</v>
      </c>
      <c r="F59" s="191">
        <v>0</v>
      </c>
      <c r="G59" s="191">
        <v>0</v>
      </c>
      <c r="H59" s="105">
        <f t="shared" si="19"/>
        <v>0</v>
      </c>
      <c r="I59" s="105" t="e">
        <f>G58/E58*100</f>
        <v>#DIV/0!</v>
      </c>
    </row>
    <row r="60" spans="2:9" s="189" customFormat="1">
      <c r="B60" s="189">
        <v>620</v>
      </c>
      <c r="C60" s="190" t="s">
        <v>363</v>
      </c>
      <c r="D60" s="191">
        <v>0</v>
      </c>
      <c r="E60" s="191">
        <v>35460</v>
      </c>
      <c r="F60" s="191">
        <v>35460</v>
      </c>
      <c r="G60" s="191">
        <v>35460</v>
      </c>
      <c r="H60" s="105">
        <f t="shared" si="19"/>
        <v>0</v>
      </c>
      <c r="I60" s="105" t="e">
        <f>G59/E59*100</f>
        <v>#DIV/0!</v>
      </c>
    </row>
    <row r="62" spans="2:9">
      <c r="B62" s="222"/>
      <c r="C62" s="223" t="s">
        <v>364</v>
      </c>
      <c r="D62" s="217">
        <f>D48+D50</f>
        <v>0</v>
      </c>
      <c r="E62" s="217">
        <f t="shared" ref="E62:G62" si="22">E48+E50</f>
        <v>0</v>
      </c>
      <c r="F62" s="217">
        <f t="shared" si="22"/>
        <v>0</v>
      </c>
      <c r="G62" s="217">
        <f t="shared" si="22"/>
        <v>0</v>
      </c>
      <c r="H62" s="217">
        <v>0</v>
      </c>
      <c r="I62" s="217">
        <v>0</v>
      </c>
    </row>
  </sheetData>
  <mergeCells count="4">
    <mergeCell ref="B2:I2"/>
    <mergeCell ref="B9:C9"/>
    <mergeCell ref="B16:C16"/>
    <mergeCell ref="B23:C2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4"/>
  <sheetViews>
    <sheetView topLeftCell="B1" workbookViewId="0">
      <pane ySplit="5" topLeftCell="A76" activePane="bottomLeft" state="frozen"/>
      <selection pane="bottomLeft" activeCell="G45" sqref="G45"/>
    </sheetView>
  </sheetViews>
  <sheetFormatPr defaultRowHeight="12.75"/>
  <cols>
    <col min="1" max="1" width="9.140625" style="82"/>
    <col min="2" max="2" width="15" style="82" customWidth="1"/>
    <col min="3" max="3" width="52.5703125" style="84" customWidth="1"/>
    <col min="4" max="4" width="14.42578125" style="94" customWidth="1"/>
    <col min="5" max="6" width="17.85546875" style="94" customWidth="1"/>
    <col min="7" max="9" width="16.85546875" style="94" customWidth="1"/>
    <col min="10" max="11" width="9.140625" style="82"/>
    <col min="12" max="12" width="10.28515625" style="82" bestFit="1" customWidth="1"/>
    <col min="13" max="16384" width="9.140625" style="82"/>
  </cols>
  <sheetData>
    <row r="2" spans="2:12" ht="43.5" customHeight="1">
      <c r="B2" s="343" t="s">
        <v>416</v>
      </c>
      <c r="C2" s="344"/>
      <c r="D2" s="344"/>
      <c r="E2" s="344"/>
      <c r="F2" s="344"/>
      <c r="G2" s="344"/>
      <c r="H2" s="344"/>
      <c r="I2" s="344"/>
    </row>
    <row r="4" spans="2:12" ht="38.25">
      <c r="B4" s="83" t="s">
        <v>254</v>
      </c>
      <c r="C4" s="83" t="s">
        <v>255</v>
      </c>
      <c r="D4" s="93" t="s">
        <v>252</v>
      </c>
      <c r="E4" s="93" t="s">
        <v>309</v>
      </c>
      <c r="F4" s="93" t="s">
        <v>256</v>
      </c>
      <c r="G4" s="93" t="s">
        <v>307</v>
      </c>
      <c r="H4" s="93" t="s">
        <v>382</v>
      </c>
      <c r="I4" s="93" t="s">
        <v>383</v>
      </c>
    </row>
    <row r="5" spans="2:12">
      <c r="B5" s="82">
        <v>1</v>
      </c>
      <c r="C5" s="82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</row>
    <row r="6" spans="2:12">
      <c r="C6" s="82"/>
      <c r="D6" s="92"/>
      <c r="E6" s="92"/>
      <c r="F6" s="92"/>
      <c r="G6" s="92"/>
      <c r="H6" s="92"/>
      <c r="I6" s="92"/>
    </row>
    <row r="7" spans="2:12" s="81" customFormat="1" ht="14.25" customHeight="1">
      <c r="B7" s="115">
        <v>41</v>
      </c>
      <c r="C7" s="116" t="s">
        <v>303</v>
      </c>
      <c r="D7" s="99">
        <f>D9+D18+D31+D36+D42+D57</f>
        <v>4346274</v>
      </c>
      <c r="E7" s="99">
        <f>E9+E18+E31+E36+E42+E57</f>
        <v>4992819</v>
      </c>
      <c r="F7" s="99">
        <f>F9+F18+F31+F36+F42+F57</f>
        <v>4928819</v>
      </c>
      <c r="G7" s="99">
        <f>G9+G18+G31+G36+G42+G57</f>
        <v>4772916</v>
      </c>
      <c r="H7" s="99">
        <f>G7-E7</f>
        <v>-219903</v>
      </c>
      <c r="I7" s="99">
        <f>G7/E7*100</f>
        <v>95.59561442143206</v>
      </c>
    </row>
    <row r="9" spans="2:12" ht="14.25">
      <c r="B9" s="110">
        <v>411</v>
      </c>
      <c r="C9" s="113" t="s">
        <v>304</v>
      </c>
      <c r="D9" s="117">
        <f>D11+D14</f>
        <v>735449</v>
      </c>
      <c r="E9" s="117">
        <f>E11+E14</f>
        <v>906500</v>
      </c>
      <c r="F9" s="117">
        <f>F11+F14</f>
        <v>906500</v>
      </c>
      <c r="G9" s="117">
        <f>G11+G14</f>
        <v>906500</v>
      </c>
      <c r="H9" s="112">
        <f>G9-E9</f>
        <v>0</v>
      </c>
      <c r="I9" s="112">
        <f>G9/E9*100</f>
        <v>100</v>
      </c>
    </row>
    <row r="10" spans="2:12" s="86" customFormat="1">
      <c r="B10" s="82"/>
      <c r="D10" s="95"/>
      <c r="E10" s="95"/>
      <c r="F10" s="95"/>
      <c r="G10" s="95"/>
      <c r="H10" s="95"/>
      <c r="I10" s="95"/>
    </row>
    <row r="11" spans="2:12" s="86" customFormat="1">
      <c r="B11" s="82">
        <v>411100</v>
      </c>
      <c r="C11" s="90" t="s">
        <v>180</v>
      </c>
      <c r="D11" s="94">
        <f>D12+D13</f>
        <v>725949</v>
      </c>
      <c r="E11" s="94">
        <f>E12+E13</f>
        <v>668689</v>
      </c>
      <c r="F11" s="94">
        <f>F12+F13</f>
        <v>668689</v>
      </c>
      <c r="G11" s="94">
        <f>G12+G13</f>
        <v>668689</v>
      </c>
      <c r="H11" s="95">
        <f>G11-E11</f>
        <v>0</v>
      </c>
      <c r="I11" s="95">
        <f>G11/E11*100</f>
        <v>100</v>
      </c>
    </row>
    <row r="12" spans="2:12" s="86" customFormat="1">
      <c r="B12" s="85"/>
      <c r="C12" s="86" t="s">
        <v>179</v>
      </c>
      <c r="D12" s="95">
        <v>448117</v>
      </c>
      <c r="E12" s="95">
        <v>406792</v>
      </c>
      <c r="F12" s="95">
        <v>406792</v>
      </c>
      <c r="G12" s="95">
        <v>406792</v>
      </c>
      <c r="H12" s="95">
        <f>G12-E12</f>
        <v>0</v>
      </c>
      <c r="I12" s="95">
        <f t="shared" ref="I12:I16" si="0">G12/E12*100</f>
        <v>100</v>
      </c>
    </row>
    <row r="13" spans="2:12" s="85" customFormat="1">
      <c r="C13" s="86" t="s">
        <v>305</v>
      </c>
      <c r="D13" s="95">
        <v>277832</v>
      </c>
      <c r="E13" s="95">
        <v>261897</v>
      </c>
      <c r="F13" s="95">
        <v>261897</v>
      </c>
      <c r="G13" s="95">
        <v>261897</v>
      </c>
      <c r="H13" s="95">
        <f t="shared" ref="H13:H15" si="1">G13-E13</f>
        <v>0</v>
      </c>
      <c r="I13" s="95">
        <f t="shared" si="0"/>
        <v>100</v>
      </c>
    </row>
    <row r="14" spans="2:12">
      <c r="B14" s="82">
        <v>411200</v>
      </c>
      <c r="C14" s="90" t="s">
        <v>306</v>
      </c>
      <c r="D14" s="94">
        <f>D15+D16</f>
        <v>9500</v>
      </c>
      <c r="E14" s="94">
        <f>E15+E16</f>
        <v>237811</v>
      </c>
      <c r="F14" s="94">
        <f>F15+F16</f>
        <v>237811</v>
      </c>
      <c r="G14" s="94">
        <f>G15+G16</f>
        <v>237811</v>
      </c>
      <c r="H14" s="95">
        <f t="shared" si="1"/>
        <v>0</v>
      </c>
      <c r="I14" s="95">
        <f t="shared" si="0"/>
        <v>100</v>
      </c>
    </row>
    <row r="15" spans="2:12" s="85" customFormat="1">
      <c r="C15" s="86" t="s">
        <v>176</v>
      </c>
      <c r="D15" s="95">
        <v>5728</v>
      </c>
      <c r="E15" s="95">
        <v>143400</v>
      </c>
      <c r="F15" s="95">
        <v>143400</v>
      </c>
      <c r="G15" s="95">
        <v>143400</v>
      </c>
      <c r="H15" s="95">
        <f t="shared" si="1"/>
        <v>0</v>
      </c>
      <c r="I15" s="95">
        <f t="shared" si="0"/>
        <v>100</v>
      </c>
    </row>
    <row r="16" spans="2:12" s="85" customFormat="1">
      <c r="C16" s="86" t="s">
        <v>175</v>
      </c>
      <c r="D16" s="95">
        <v>3772</v>
      </c>
      <c r="E16" s="95">
        <v>94411</v>
      </c>
      <c r="F16" s="95">
        <v>94411</v>
      </c>
      <c r="G16" s="95">
        <v>94411</v>
      </c>
      <c r="H16" s="95">
        <f>G16-E16</f>
        <v>0</v>
      </c>
      <c r="I16" s="95">
        <f t="shared" si="0"/>
        <v>100</v>
      </c>
      <c r="L16" s="174"/>
    </row>
    <row r="17" spans="2:12">
      <c r="C17" s="86"/>
      <c r="L17" s="92"/>
    </row>
    <row r="18" spans="2:12" ht="14.25">
      <c r="B18" s="110">
        <v>412</v>
      </c>
      <c r="C18" s="111" t="s">
        <v>308</v>
      </c>
      <c r="D18" s="117">
        <f>D20+D21+D22+D23+D24+D25+D26+D27+D28</f>
        <v>1846325</v>
      </c>
      <c r="E18" s="112">
        <f>E20+E21+E22+E23+E24+E25+E26+E27+E28</f>
        <v>1960819</v>
      </c>
      <c r="F18" s="112">
        <f>F20+F21+F22+F23+F24+F25+F26+F27+F28</f>
        <v>1916819</v>
      </c>
      <c r="G18" s="112">
        <f>G20+G21+G22+G23+G24+G25+G26+G27+G28</f>
        <v>1509216</v>
      </c>
      <c r="H18" s="112">
        <f t="shared" ref="H18" si="2">G18-E18</f>
        <v>-451603</v>
      </c>
      <c r="I18" s="112">
        <f>G18/E18*100</f>
        <v>76.968654424503242</v>
      </c>
      <c r="L18" s="92"/>
    </row>
    <row r="19" spans="2:12">
      <c r="C19" s="86"/>
      <c r="L19" s="92"/>
    </row>
    <row r="20" spans="2:12">
      <c r="B20" s="82">
        <v>412100</v>
      </c>
      <c r="C20" s="90" t="s">
        <v>310</v>
      </c>
      <c r="D20" s="94">
        <v>3440</v>
      </c>
      <c r="E20" s="94">
        <v>11566</v>
      </c>
      <c r="F20" s="94">
        <v>11566</v>
      </c>
      <c r="G20" s="105">
        <v>16566</v>
      </c>
      <c r="H20" s="94">
        <f>G20-E20</f>
        <v>5000</v>
      </c>
      <c r="I20" s="94">
        <f>G20/E20*100</f>
        <v>143.23015735777278</v>
      </c>
      <c r="L20" s="92"/>
    </row>
    <row r="21" spans="2:12" ht="25.5">
      <c r="B21" s="82">
        <v>412200</v>
      </c>
      <c r="C21" s="90" t="s">
        <v>311</v>
      </c>
      <c r="D21" s="94">
        <v>32372</v>
      </c>
      <c r="E21" s="94">
        <v>54300</v>
      </c>
      <c r="F21" s="94">
        <v>54300</v>
      </c>
      <c r="G21" s="105">
        <v>100300</v>
      </c>
      <c r="H21" s="94">
        <f t="shared" ref="H21:H83" si="3">G21-E21</f>
        <v>46000</v>
      </c>
      <c r="I21" s="94">
        <f t="shared" ref="I21:I28" si="4">G21/E21*100</f>
        <v>184.71454880294661</v>
      </c>
      <c r="L21" s="92"/>
    </row>
    <row r="22" spans="2:12">
      <c r="B22" s="82">
        <v>412300</v>
      </c>
      <c r="C22" s="90" t="s">
        <v>312</v>
      </c>
      <c r="D22" s="94">
        <v>13900</v>
      </c>
      <c r="E22" s="94">
        <v>17900</v>
      </c>
      <c r="F22" s="94">
        <v>17900</v>
      </c>
      <c r="G22" s="105">
        <v>29850</v>
      </c>
      <c r="H22" s="94">
        <f t="shared" si="3"/>
        <v>11950</v>
      </c>
      <c r="I22" s="94">
        <f t="shared" si="4"/>
        <v>166.75977653631284</v>
      </c>
      <c r="L22" s="92"/>
    </row>
    <row r="23" spans="2:12">
      <c r="B23" s="82">
        <v>412400</v>
      </c>
      <c r="C23" s="90" t="s">
        <v>313</v>
      </c>
      <c r="D23" s="94">
        <v>2000</v>
      </c>
      <c r="E23" s="94">
        <v>2500</v>
      </c>
      <c r="F23" s="94">
        <v>2500</v>
      </c>
      <c r="G23" s="105">
        <v>2500</v>
      </c>
      <c r="H23" s="94">
        <f t="shared" si="3"/>
        <v>0</v>
      </c>
      <c r="I23" s="94">
        <f t="shared" si="4"/>
        <v>100</v>
      </c>
      <c r="L23" s="92"/>
    </row>
    <row r="24" spans="2:12">
      <c r="B24" s="82">
        <v>412500</v>
      </c>
      <c r="C24" s="90" t="s">
        <v>314</v>
      </c>
      <c r="D24" s="94">
        <v>312500</v>
      </c>
      <c r="E24" s="94">
        <v>334500</v>
      </c>
      <c r="F24" s="94">
        <v>334500</v>
      </c>
      <c r="G24" s="105">
        <v>481100</v>
      </c>
      <c r="H24" s="94">
        <f t="shared" si="3"/>
        <v>146600</v>
      </c>
      <c r="I24" s="94">
        <f t="shared" si="4"/>
        <v>143.82660687593423</v>
      </c>
      <c r="L24" s="92"/>
    </row>
    <row r="25" spans="2:12">
      <c r="B25" s="82">
        <v>412600</v>
      </c>
      <c r="C25" s="90" t="s">
        <v>223</v>
      </c>
      <c r="D25" s="94">
        <v>26500</v>
      </c>
      <c r="E25" s="94">
        <v>26500</v>
      </c>
      <c r="F25" s="94">
        <v>26500</v>
      </c>
      <c r="G25" s="105">
        <v>27500</v>
      </c>
      <c r="H25" s="94">
        <f t="shared" si="3"/>
        <v>1000</v>
      </c>
      <c r="I25" s="94">
        <f t="shared" si="4"/>
        <v>103.77358490566037</v>
      </c>
      <c r="L25" s="92"/>
    </row>
    <row r="26" spans="2:12">
      <c r="B26" s="82">
        <v>412700</v>
      </c>
      <c r="C26" s="90" t="s">
        <v>315</v>
      </c>
      <c r="D26" s="94">
        <v>153500</v>
      </c>
      <c r="E26" s="94">
        <v>286700</v>
      </c>
      <c r="F26" s="94">
        <v>286700</v>
      </c>
      <c r="G26" s="105">
        <v>333600</v>
      </c>
      <c r="H26" s="94">
        <f t="shared" si="3"/>
        <v>46900</v>
      </c>
      <c r="I26" s="94">
        <f t="shared" si="4"/>
        <v>116.35856295779561</v>
      </c>
      <c r="L26" s="92"/>
    </row>
    <row r="27" spans="2:12">
      <c r="B27" s="82">
        <v>412800</v>
      </c>
      <c r="C27" s="90" t="s">
        <v>34</v>
      </c>
      <c r="D27" s="94">
        <v>90500</v>
      </c>
      <c r="E27" s="94">
        <v>166500</v>
      </c>
      <c r="F27" s="94">
        <v>166500</v>
      </c>
      <c r="G27" s="105">
        <v>170500</v>
      </c>
      <c r="H27" s="94">
        <f t="shared" si="3"/>
        <v>4000</v>
      </c>
      <c r="I27" s="94">
        <f t="shared" si="4"/>
        <v>102.40240240240239</v>
      </c>
    </row>
    <row r="28" spans="2:12">
      <c r="B28" s="82">
        <v>412900</v>
      </c>
      <c r="C28" s="90" t="s">
        <v>91</v>
      </c>
      <c r="D28" s="94">
        <v>1211613</v>
      </c>
      <c r="E28" s="94">
        <v>1060353</v>
      </c>
      <c r="F28" s="94">
        <v>1016353</v>
      </c>
      <c r="G28" s="105">
        <f>806100+13200-472000</f>
        <v>347300</v>
      </c>
      <c r="H28" s="94">
        <f t="shared" si="3"/>
        <v>-713053</v>
      </c>
      <c r="I28" s="94">
        <f t="shared" si="4"/>
        <v>32.753243495326558</v>
      </c>
    </row>
    <row r="31" spans="2:12" s="85" customFormat="1" ht="25.5">
      <c r="B31" s="110">
        <v>413</v>
      </c>
      <c r="C31" s="113" t="s">
        <v>316</v>
      </c>
      <c r="D31" s="117">
        <f>D33+D34</f>
        <v>0</v>
      </c>
      <c r="E31" s="117">
        <f>E33+E34</f>
        <v>0</v>
      </c>
      <c r="F31" s="117">
        <v>0</v>
      </c>
      <c r="G31" s="117">
        <v>0</v>
      </c>
      <c r="H31" s="112">
        <f t="shared" si="3"/>
        <v>0</v>
      </c>
      <c r="I31" s="117"/>
    </row>
    <row r="32" spans="2:12" s="85" customFormat="1">
      <c r="C32" s="86"/>
      <c r="D32" s="95"/>
      <c r="E32" s="95"/>
      <c r="F32" s="95"/>
      <c r="G32" s="95"/>
      <c r="H32" s="94">
        <f t="shared" si="3"/>
        <v>0</v>
      </c>
      <c r="I32" s="95"/>
    </row>
    <row r="33" spans="2:9" s="89" customFormat="1" ht="25.5">
      <c r="B33" s="89">
        <v>413300</v>
      </c>
      <c r="C33" s="90" t="s">
        <v>317</v>
      </c>
      <c r="D33" s="97">
        <v>0</v>
      </c>
      <c r="E33" s="97">
        <v>0</v>
      </c>
      <c r="F33" s="97">
        <v>0</v>
      </c>
      <c r="G33" s="97">
        <v>0</v>
      </c>
      <c r="H33" s="94">
        <f t="shared" si="3"/>
        <v>0</v>
      </c>
      <c r="I33" s="97"/>
    </row>
    <row r="34" spans="2:9" s="89" customFormat="1">
      <c r="B34" s="89">
        <v>413900</v>
      </c>
      <c r="C34" s="90" t="s">
        <v>318</v>
      </c>
      <c r="D34" s="97">
        <v>0</v>
      </c>
      <c r="E34" s="97">
        <v>0</v>
      </c>
      <c r="F34" s="97">
        <v>0</v>
      </c>
      <c r="G34" s="97">
        <v>0</v>
      </c>
      <c r="H34" s="94">
        <f t="shared" si="3"/>
        <v>0</v>
      </c>
      <c r="I34" s="97"/>
    </row>
    <row r="35" spans="2:9" s="81" customFormat="1" ht="14.25">
      <c r="C35" s="88"/>
      <c r="D35" s="96"/>
      <c r="E35" s="96"/>
      <c r="F35" s="96"/>
      <c r="G35" s="96"/>
      <c r="H35" s="94"/>
      <c r="I35" s="96"/>
    </row>
    <row r="36" spans="2:9" s="89" customFormat="1">
      <c r="B36" s="110">
        <v>414</v>
      </c>
      <c r="C36" s="111" t="s">
        <v>319</v>
      </c>
      <c r="D36" s="118">
        <f>D38+D39+D40</f>
        <v>604000</v>
      </c>
      <c r="E36" s="118">
        <f>E38+E39+E40</f>
        <v>410000</v>
      </c>
      <c r="F36" s="118">
        <f>F38+F39+F40</f>
        <v>410000</v>
      </c>
      <c r="G36" s="118">
        <f>G38+G39+G40</f>
        <v>300000</v>
      </c>
      <c r="H36" s="112">
        <f t="shared" si="3"/>
        <v>-110000</v>
      </c>
      <c r="I36" s="118">
        <f t="shared" ref="I36:I38" si="5">G36/E36*100</f>
        <v>73.170731707317074</v>
      </c>
    </row>
    <row r="37" spans="2:9" s="89" customFormat="1">
      <c r="C37" s="90"/>
      <c r="D37" s="97"/>
      <c r="E37" s="97"/>
      <c r="F37" s="97"/>
      <c r="G37" s="97"/>
      <c r="H37" s="94"/>
      <c r="I37" s="97"/>
    </row>
    <row r="38" spans="2:9" s="89" customFormat="1">
      <c r="B38" s="89">
        <v>414100</v>
      </c>
      <c r="C38" s="90" t="s">
        <v>320</v>
      </c>
      <c r="D38" s="97">
        <v>210000</v>
      </c>
      <c r="E38" s="97">
        <v>210000</v>
      </c>
      <c r="F38" s="97">
        <v>210000</v>
      </c>
      <c r="G38" s="327">
        <v>210000</v>
      </c>
      <c r="H38" s="94">
        <f t="shared" si="3"/>
        <v>0</v>
      </c>
      <c r="I38" s="97">
        <f t="shared" si="5"/>
        <v>100</v>
      </c>
    </row>
    <row r="39" spans="2:9" s="89" customFormat="1">
      <c r="B39" s="89">
        <v>414100</v>
      </c>
      <c r="C39" s="90" t="s">
        <v>321</v>
      </c>
      <c r="D39" s="97">
        <v>294000</v>
      </c>
      <c r="E39" s="97">
        <v>150000</v>
      </c>
      <c r="F39" s="97">
        <v>150000</v>
      </c>
      <c r="G39" s="327">
        <v>90000</v>
      </c>
      <c r="H39" s="94">
        <f t="shared" si="3"/>
        <v>-60000</v>
      </c>
      <c r="I39" s="97">
        <f>G39/E39*100</f>
        <v>60</v>
      </c>
    </row>
    <row r="40" spans="2:9" s="89" customFormat="1">
      <c r="B40" s="89">
        <v>414100</v>
      </c>
      <c r="C40" s="90" t="s">
        <v>386</v>
      </c>
      <c r="D40" s="97">
        <v>100000</v>
      </c>
      <c r="E40" s="97">
        <v>50000</v>
      </c>
      <c r="F40" s="97">
        <v>50000</v>
      </c>
      <c r="G40" s="327">
        <v>0</v>
      </c>
      <c r="H40" s="94">
        <f t="shared" si="3"/>
        <v>-50000</v>
      </c>
      <c r="I40" s="97">
        <f>G40/E40*100</f>
        <v>0</v>
      </c>
    </row>
    <row r="41" spans="2:9" s="85" customFormat="1">
      <c r="C41" s="86"/>
      <c r="D41" s="95"/>
      <c r="E41" s="95"/>
      <c r="F41" s="95"/>
      <c r="G41" s="95"/>
      <c r="H41" s="94"/>
      <c r="I41" s="95"/>
    </row>
    <row r="42" spans="2:9" s="85" customFormat="1">
      <c r="B42" s="110">
        <v>415</v>
      </c>
      <c r="C42" s="111" t="s">
        <v>322</v>
      </c>
      <c r="D42" s="112">
        <f>D44</f>
        <v>369000</v>
      </c>
      <c r="E42" s="112">
        <f>E44</f>
        <v>993000</v>
      </c>
      <c r="F42" s="112">
        <f>F44</f>
        <v>968000</v>
      </c>
      <c r="G42" s="112">
        <f>G44</f>
        <v>1238700</v>
      </c>
      <c r="H42" s="112">
        <f t="shared" si="3"/>
        <v>245700</v>
      </c>
      <c r="I42" s="118">
        <f t="shared" ref="I42" si="6">G42/E42*100</f>
        <v>124.74320241691844</v>
      </c>
    </row>
    <row r="43" spans="2:9" s="85" customFormat="1">
      <c r="C43" s="86"/>
      <c r="D43" s="95"/>
      <c r="E43" s="95"/>
      <c r="F43" s="95"/>
      <c r="G43" s="95"/>
      <c r="H43" s="94"/>
      <c r="I43" s="97"/>
    </row>
    <row r="44" spans="2:9" s="89" customFormat="1">
      <c r="B44" s="89">
        <v>415200</v>
      </c>
      <c r="C44" s="90" t="s">
        <v>323</v>
      </c>
      <c r="D44" s="97">
        <v>369000</v>
      </c>
      <c r="E44" s="97">
        <v>993000</v>
      </c>
      <c r="F44" s="97">
        <v>968000</v>
      </c>
      <c r="G44" s="97">
        <f>616700+472000+150000</f>
        <v>1238700</v>
      </c>
      <c r="H44" s="94">
        <f t="shared" si="3"/>
        <v>245700</v>
      </c>
      <c r="I44" s="97">
        <f>G44/E44*100</f>
        <v>124.74320241691844</v>
      </c>
    </row>
    <row r="45" spans="2:9" s="85" customFormat="1">
      <c r="C45" s="86" t="s">
        <v>72</v>
      </c>
      <c r="D45" s="95"/>
      <c r="E45" s="95"/>
      <c r="F45" s="95"/>
      <c r="G45" s="95"/>
      <c r="H45" s="94">
        <f t="shared" si="3"/>
        <v>0</v>
      </c>
      <c r="I45" s="95"/>
    </row>
    <row r="46" spans="2:9" s="85" customFormat="1">
      <c r="C46" s="86" t="s">
        <v>324</v>
      </c>
      <c r="D46" s="95"/>
      <c r="E46" s="95"/>
      <c r="F46" s="95"/>
      <c r="G46" s="95"/>
      <c r="H46" s="94">
        <f t="shared" si="3"/>
        <v>0</v>
      </c>
      <c r="I46" s="95"/>
    </row>
    <row r="47" spans="2:9" s="85" customFormat="1">
      <c r="C47" s="86" t="s">
        <v>325</v>
      </c>
      <c r="D47" s="95"/>
      <c r="E47" s="95"/>
      <c r="F47" s="95"/>
      <c r="G47" s="95"/>
      <c r="H47" s="94">
        <f t="shared" si="3"/>
        <v>0</v>
      </c>
      <c r="I47" s="95"/>
    </row>
    <row r="48" spans="2:9" s="85" customFormat="1">
      <c r="C48" s="86" t="s">
        <v>76</v>
      </c>
      <c r="D48" s="95"/>
      <c r="E48" s="95"/>
      <c r="F48" s="95"/>
      <c r="G48" s="95"/>
      <c r="H48" s="94">
        <f t="shared" si="3"/>
        <v>0</v>
      </c>
      <c r="I48" s="95"/>
    </row>
    <row r="49" spans="2:9" s="85" customFormat="1" ht="25.5">
      <c r="C49" s="86" t="s">
        <v>326</v>
      </c>
      <c r="D49" s="95"/>
      <c r="E49" s="95"/>
      <c r="F49" s="95"/>
      <c r="G49" s="95"/>
      <c r="H49" s="94">
        <f t="shared" si="3"/>
        <v>0</v>
      </c>
      <c r="I49" s="95"/>
    </row>
    <row r="50" spans="2:9" s="85" customFormat="1">
      <c r="C50" s="86" t="s">
        <v>327</v>
      </c>
      <c r="D50" s="95"/>
      <c r="E50" s="95"/>
      <c r="F50" s="95"/>
      <c r="G50" s="95"/>
      <c r="H50" s="94">
        <f t="shared" si="3"/>
        <v>0</v>
      </c>
      <c r="I50" s="95"/>
    </row>
    <row r="51" spans="2:9" s="85" customFormat="1">
      <c r="C51" s="86" t="s">
        <v>328</v>
      </c>
      <c r="D51" s="95"/>
      <c r="E51" s="95"/>
      <c r="F51" s="95"/>
      <c r="G51" s="95"/>
      <c r="H51" s="94">
        <f t="shared" si="3"/>
        <v>0</v>
      </c>
      <c r="I51" s="95"/>
    </row>
    <row r="52" spans="2:9" s="85" customFormat="1">
      <c r="C52" s="86" t="s">
        <v>329</v>
      </c>
      <c r="D52" s="95"/>
      <c r="E52" s="95"/>
      <c r="F52" s="95"/>
      <c r="G52" s="95"/>
      <c r="H52" s="94">
        <f t="shared" si="3"/>
        <v>0</v>
      </c>
      <c r="I52" s="95"/>
    </row>
    <row r="53" spans="2:9" s="85" customFormat="1">
      <c r="C53" s="86" t="s">
        <v>330</v>
      </c>
      <c r="D53" s="95"/>
      <c r="E53" s="95"/>
      <c r="F53" s="95"/>
      <c r="G53" s="95"/>
      <c r="H53" s="94">
        <f t="shared" si="3"/>
        <v>0</v>
      </c>
      <c r="I53" s="95"/>
    </row>
    <row r="54" spans="2:9" s="85" customFormat="1">
      <c r="C54" s="86" t="s">
        <v>331</v>
      </c>
      <c r="D54" s="95"/>
      <c r="E54" s="95"/>
      <c r="F54" s="95"/>
      <c r="G54" s="95"/>
      <c r="H54" s="94">
        <f t="shared" si="3"/>
        <v>0</v>
      </c>
      <c r="I54" s="95"/>
    </row>
    <row r="55" spans="2:9" s="85" customFormat="1">
      <c r="C55" s="86" t="s">
        <v>387</v>
      </c>
      <c r="D55" s="95"/>
      <c r="E55" s="95"/>
      <c r="F55" s="95"/>
      <c r="G55" s="95"/>
      <c r="H55" s="94">
        <f t="shared" si="3"/>
        <v>0</v>
      </c>
      <c r="I55" s="95"/>
    </row>
    <row r="56" spans="2:9" s="85" customFormat="1">
      <c r="C56" s="86"/>
      <c r="D56" s="95"/>
      <c r="E56" s="95"/>
      <c r="F56" s="95"/>
      <c r="G56" s="95"/>
      <c r="H56" s="94">
        <f t="shared" si="3"/>
        <v>0</v>
      </c>
      <c r="I56" s="95"/>
    </row>
    <row r="57" spans="2:9" s="89" customFormat="1">
      <c r="B57" s="110">
        <v>416</v>
      </c>
      <c r="C57" s="111" t="s">
        <v>332</v>
      </c>
      <c r="D57" s="112">
        <f>D59</f>
        <v>791500</v>
      </c>
      <c r="E57" s="112">
        <f>E59</f>
        <v>722500</v>
      </c>
      <c r="F57" s="112">
        <f>F59</f>
        <v>727500</v>
      </c>
      <c r="G57" s="112">
        <f>G59</f>
        <v>818500</v>
      </c>
      <c r="H57" s="112">
        <f t="shared" si="3"/>
        <v>96000</v>
      </c>
      <c r="I57" s="112">
        <f>G57/E57*100</f>
        <v>113.28719723183391</v>
      </c>
    </row>
    <row r="58" spans="2:9" s="85" customFormat="1">
      <c r="C58" s="86"/>
      <c r="D58" s="95"/>
      <c r="E58" s="95"/>
      <c r="F58" s="95"/>
      <c r="G58" s="95"/>
      <c r="H58" s="94">
        <f t="shared" si="3"/>
        <v>0</v>
      </c>
      <c r="I58" s="95"/>
    </row>
    <row r="59" spans="2:9" ht="25.5">
      <c r="B59" s="82">
        <v>416100</v>
      </c>
      <c r="C59" s="90" t="s">
        <v>333</v>
      </c>
      <c r="D59" s="94">
        <v>791500</v>
      </c>
      <c r="E59" s="94">
        <v>722500</v>
      </c>
      <c r="F59" s="94">
        <v>727500</v>
      </c>
      <c r="G59" s="94">
        <v>818500</v>
      </c>
      <c r="H59" s="94">
        <f t="shared" si="3"/>
        <v>96000</v>
      </c>
      <c r="I59" s="94">
        <f>G59/E59*100</f>
        <v>113.28719723183391</v>
      </c>
    </row>
    <row r="60" spans="2:9">
      <c r="C60" s="90"/>
      <c r="H60" s="94">
        <f t="shared" si="3"/>
        <v>0</v>
      </c>
    </row>
    <row r="61" spans="2:9" ht="14.25">
      <c r="B61" s="122" t="s">
        <v>190</v>
      </c>
      <c r="C61" s="123" t="s">
        <v>189</v>
      </c>
      <c r="D61" s="124">
        <v>168000</v>
      </c>
      <c r="E61" s="124">
        <v>170795</v>
      </c>
      <c r="F61" s="124">
        <v>10795</v>
      </c>
      <c r="G61" s="124">
        <f>170795</f>
        <v>170795</v>
      </c>
      <c r="H61" s="218">
        <f t="shared" si="3"/>
        <v>0</v>
      </c>
      <c r="I61" s="124">
        <v>0</v>
      </c>
    </row>
    <row r="62" spans="2:9" ht="22.5" customHeight="1">
      <c r="C62" s="90"/>
      <c r="H62" s="94">
        <f t="shared" si="3"/>
        <v>0</v>
      </c>
    </row>
    <row r="63" spans="2:9" s="85" customFormat="1" ht="14.25" customHeight="1">
      <c r="B63" s="115">
        <v>51</v>
      </c>
      <c r="C63" s="116" t="s">
        <v>20</v>
      </c>
      <c r="D63" s="99">
        <f>D65+D74+D78</f>
        <v>2213997</v>
      </c>
      <c r="E63" s="99">
        <f>E65+E74+E78</f>
        <v>1677197</v>
      </c>
      <c r="F63" s="99">
        <f>F65+F74+F78</f>
        <v>1901197</v>
      </c>
      <c r="G63" s="99">
        <f>G65+G74+G78</f>
        <v>2041150</v>
      </c>
      <c r="H63" s="102">
        <f t="shared" si="3"/>
        <v>363953</v>
      </c>
      <c r="I63" s="99">
        <f>G63/E63*100</f>
        <v>121.70007458873346</v>
      </c>
    </row>
    <row r="64" spans="2:9" s="85" customFormat="1" ht="14.25" customHeight="1">
      <c r="C64" s="86"/>
      <c r="D64" s="95"/>
      <c r="E64" s="95"/>
      <c r="F64" s="95"/>
      <c r="G64" s="95"/>
      <c r="H64" s="94">
        <f t="shared" si="3"/>
        <v>0</v>
      </c>
      <c r="I64" s="95"/>
    </row>
    <row r="65" spans="2:9" s="85" customFormat="1" ht="14.25" customHeight="1">
      <c r="B65" s="125">
        <v>511</v>
      </c>
      <c r="C65" s="126" t="s">
        <v>334</v>
      </c>
      <c r="D65" s="127">
        <f>D67+D68+D69+D70+D71+D72</f>
        <v>2093997</v>
      </c>
      <c r="E65" s="127">
        <f>E67+E68+E69+E70+E71+E72</f>
        <v>1635697</v>
      </c>
      <c r="F65" s="127">
        <f>F67+F68+F69+F70+F71+F72</f>
        <v>1859697</v>
      </c>
      <c r="G65" s="127">
        <f>G67+G68+G69+G70+G71+G72</f>
        <v>2018550</v>
      </c>
      <c r="H65" s="112">
        <f t="shared" si="3"/>
        <v>382853</v>
      </c>
      <c r="I65" s="127">
        <f>G65/E65*100</f>
        <v>123.40610761039483</v>
      </c>
    </row>
    <row r="66" spans="2:9" s="85" customFormat="1" ht="14.25" customHeight="1">
      <c r="C66" s="86"/>
      <c r="D66" s="95"/>
      <c r="E66" s="95"/>
      <c r="F66" s="95"/>
      <c r="G66" s="95"/>
      <c r="H66" s="94"/>
      <c r="I66" s="95"/>
    </row>
    <row r="67" spans="2:9" s="89" customFormat="1" ht="14.25" customHeight="1">
      <c r="B67" s="89">
        <v>511100</v>
      </c>
      <c r="C67" s="90" t="s">
        <v>335</v>
      </c>
      <c r="D67" s="97">
        <v>1669497</v>
      </c>
      <c r="E67" s="97">
        <v>1198497</v>
      </c>
      <c r="F67" s="97">
        <v>1422497</v>
      </c>
      <c r="G67" s="97">
        <v>1425750</v>
      </c>
      <c r="H67" s="94">
        <f t="shared" si="3"/>
        <v>227253</v>
      </c>
      <c r="I67" s="97">
        <f>G67/E67*100</f>
        <v>118.96149927784549</v>
      </c>
    </row>
    <row r="68" spans="2:9" s="89" customFormat="1" ht="25.5" customHeight="1">
      <c r="B68" s="89">
        <v>511200</v>
      </c>
      <c r="C68" s="90" t="s">
        <v>336</v>
      </c>
      <c r="D68" s="97">
        <v>151000</v>
      </c>
      <c r="E68" s="97">
        <v>116000</v>
      </c>
      <c r="F68" s="97">
        <v>116000</v>
      </c>
      <c r="G68" s="97">
        <f>65000+25000</f>
        <v>90000</v>
      </c>
      <c r="H68" s="94">
        <f t="shared" si="3"/>
        <v>-26000</v>
      </c>
      <c r="I68" s="97">
        <f t="shared" ref="I68:I72" si="7">G68/E68*100</f>
        <v>77.58620689655173</v>
      </c>
    </row>
    <row r="69" spans="2:9" s="89" customFormat="1" ht="14.25" customHeight="1">
      <c r="B69" s="89">
        <v>511300</v>
      </c>
      <c r="C69" s="90" t="s">
        <v>337</v>
      </c>
      <c r="D69" s="97">
        <v>231500</v>
      </c>
      <c r="E69" s="97">
        <v>244200</v>
      </c>
      <c r="F69" s="97">
        <v>244200</v>
      </c>
      <c r="G69" s="97">
        <f>567800-150000</f>
        <v>417800</v>
      </c>
      <c r="H69" s="94">
        <f t="shared" si="3"/>
        <v>173600</v>
      </c>
      <c r="I69" s="97">
        <f t="shared" si="7"/>
        <v>171.08927108927111</v>
      </c>
    </row>
    <row r="70" spans="2:9" s="89" customFormat="1" ht="14.25" customHeight="1">
      <c r="B70" s="89">
        <v>511400</v>
      </c>
      <c r="C70" s="90" t="s">
        <v>338</v>
      </c>
      <c r="D70" s="97">
        <v>30000</v>
      </c>
      <c r="E70" s="97">
        <v>5000</v>
      </c>
      <c r="F70" s="97">
        <v>5000</v>
      </c>
      <c r="G70" s="97">
        <v>0</v>
      </c>
      <c r="H70" s="94">
        <f t="shared" si="3"/>
        <v>-5000</v>
      </c>
      <c r="I70" s="97">
        <f t="shared" si="7"/>
        <v>0</v>
      </c>
    </row>
    <row r="71" spans="2:9" s="89" customFormat="1" ht="14.25" customHeight="1">
      <c r="B71" s="89">
        <v>511500</v>
      </c>
      <c r="C71" s="90" t="s">
        <v>339</v>
      </c>
      <c r="D71" s="97">
        <v>0</v>
      </c>
      <c r="E71" s="97">
        <v>0</v>
      </c>
      <c r="F71" s="97">
        <v>0</v>
      </c>
      <c r="G71" s="97">
        <v>0</v>
      </c>
      <c r="H71" s="94">
        <f t="shared" si="3"/>
        <v>0</v>
      </c>
      <c r="I71" s="97">
        <v>0</v>
      </c>
    </row>
    <row r="72" spans="2:9" s="89" customFormat="1" ht="14.25" customHeight="1">
      <c r="B72" s="89">
        <v>511700</v>
      </c>
      <c r="C72" s="90" t="s">
        <v>340</v>
      </c>
      <c r="D72" s="97">
        <v>12000</v>
      </c>
      <c r="E72" s="97">
        <v>72000</v>
      </c>
      <c r="F72" s="97">
        <v>72000</v>
      </c>
      <c r="G72" s="97">
        <v>85000</v>
      </c>
      <c r="H72" s="94">
        <f t="shared" si="3"/>
        <v>13000</v>
      </c>
      <c r="I72" s="97">
        <f t="shared" si="7"/>
        <v>118.05555555555556</v>
      </c>
    </row>
    <row r="73" spans="2:9" s="85" customFormat="1" ht="14.25" customHeight="1">
      <c r="C73" s="86"/>
      <c r="D73" s="95"/>
      <c r="E73" s="95"/>
      <c r="F73" s="95"/>
      <c r="G73" s="95"/>
      <c r="H73" s="94"/>
      <c r="I73" s="95"/>
    </row>
    <row r="74" spans="2:9" ht="14.25" customHeight="1">
      <c r="B74" s="110">
        <v>513</v>
      </c>
      <c r="C74" s="111" t="s">
        <v>341</v>
      </c>
      <c r="D74" s="112">
        <f>D76</f>
        <v>120000</v>
      </c>
      <c r="E74" s="112">
        <f>E76</f>
        <v>30000</v>
      </c>
      <c r="F74" s="112">
        <f>F76</f>
        <v>30000</v>
      </c>
      <c r="G74" s="112">
        <f>G76</f>
        <v>10000</v>
      </c>
      <c r="H74" s="112">
        <f t="shared" si="3"/>
        <v>-20000</v>
      </c>
      <c r="I74" s="112">
        <f>G74/E74*100</f>
        <v>33.333333333333329</v>
      </c>
    </row>
    <row r="75" spans="2:9" s="85" customFormat="1" ht="14.25" customHeight="1">
      <c r="C75" s="86"/>
      <c r="D75" s="95"/>
      <c r="E75" s="95"/>
      <c r="F75" s="95"/>
      <c r="G75" s="95"/>
      <c r="H75" s="94">
        <f t="shared" si="3"/>
        <v>0</v>
      </c>
      <c r="I75" s="95"/>
    </row>
    <row r="76" spans="2:9" s="89" customFormat="1" ht="14.25" customHeight="1">
      <c r="B76" s="89">
        <v>513100</v>
      </c>
      <c r="C76" s="90" t="s">
        <v>342</v>
      </c>
      <c r="D76" s="97">
        <v>120000</v>
      </c>
      <c r="E76" s="97">
        <v>30000</v>
      </c>
      <c r="F76" s="97">
        <v>30000</v>
      </c>
      <c r="G76" s="97">
        <v>10000</v>
      </c>
      <c r="H76" s="94">
        <f t="shared" si="3"/>
        <v>-20000</v>
      </c>
      <c r="I76" s="97">
        <f>G76/E76*100</f>
        <v>33.333333333333329</v>
      </c>
    </row>
    <row r="77" spans="2:9" s="85" customFormat="1" ht="14.25" customHeight="1">
      <c r="C77" s="86"/>
      <c r="D77" s="95"/>
      <c r="E77" s="95"/>
      <c r="F77" s="95"/>
      <c r="G77" s="95"/>
      <c r="H77" s="94">
        <f t="shared" si="3"/>
        <v>0</v>
      </c>
      <c r="I77" s="95"/>
    </row>
    <row r="78" spans="2:9" ht="24.75" customHeight="1">
      <c r="B78" s="110">
        <v>516</v>
      </c>
      <c r="C78" s="111" t="s">
        <v>343</v>
      </c>
      <c r="D78" s="112">
        <f>D80</f>
        <v>0</v>
      </c>
      <c r="E78" s="112">
        <f>E80</f>
        <v>11500</v>
      </c>
      <c r="F78" s="112">
        <f>F80</f>
        <v>11500</v>
      </c>
      <c r="G78" s="112">
        <f>G80</f>
        <v>12600</v>
      </c>
      <c r="H78" s="112">
        <f t="shared" si="3"/>
        <v>1100</v>
      </c>
      <c r="I78" s="112">
        <f>G78/E78*100</f>
        <v>109.56521739130434</v>
      </c>
    </row>
    <row r="79" spans="2:9" s="85" customFormat="1" ht="14.25" customHeight="1">
      <c r="C79" s="86"/>
      <c r="D79" s="95"/>
      <c r="E79" s="95"/>
      <c r="F79" s="95"/>
      <c r="G79" s="95"/>
      <c r="H79" s="94">
        <f t="shared" si="3"/>
        <v>0</v>
      </c>
      <c r="I79" s="95"/>
    </row>
    <row r="80" spans="2:9" s="89" customFormat="1" ht="14.25" customHeight="1">
      <c r="B80" s="89">
        <v>516100</v>
      </c>
      <c r="C80" s="90" t="s">
        <v>344</v>
      </c>
      <c r="D80" s="97">
        <v>0</v>
      </c>
      <c r="E80" s="97">
        <v>11500</v>
      </c>
      <c r="F80" s="97">
        <v>11500</v>
      </c>
      <c r="G80" s="97">
        <v>12600</v>
      </c>
      <c r="H80" s="94">
        <f t="shared" si="3"/>
        <v>1100</v>
      </c>
      <c r="I80" s="97">
        <f>G80/E80*100</f>
        <v>109.56521739130434</v>
      </c>
    </row>
    <row r="81" spans="2:9" s="85" customFormat="1" ht="14.25" customHeight="1">
      <c r="C81" s="86"/>
      <c r="D81" s="95"/>
      <c r="E81" s="95"/>
      <c r="F81" s="95"/>
      <c r="G81" s="95"/>
      <c r="H81" s="94">
        <f t="shared" si="3"/>
        <v>0</v>
      </c>
      <c r="I81" s="95"/>
    </row>
    <row r="82" spans="2:9" s="85" customFormat="1" ht="14.25" customHeight="1">
      <c r="C82" s="86"/>
      <c r="D82" s="95"/>
      <c r="E82" s="95"/>
      <c r="F82" s="95"/>
      <c r="G82" s="95"/>
      <c r="H82" s="94">
        <f t="shared" si="3"/>
        <v>0</v>
      </c>
      <c r="I82" s="95"/>
    </row>
    <row r="83" spans="2:9" s="85" customFormat="1" ht="14.25" customHeight="1">
      <c r="B83" s="175"/>
      <c r="C83" s="171" t="s">
        <v>388</v>
      </c>
      <c r="D83" s="100">
        <f>D63+D61+D7</f>
        <v>6728271</v>
      </c>
      <c r="E83" s="100">
        <f>E63+E61+E7</f>
        <v>6840811</v>
      </c>
      <c r="F83" s="100">
        <f>F63+F61+F7</f>
        <v>6840811</v>
      </c>
      <c r="G83" s="100">
        <f>G63+G61+G7</f>
        <v>6984861</v>
      </c>
      <c r="H83" s="217">
        <f t="shared" si="3"/>
        <v>144050</v>
      </c>
      <c r="I83" s="100">
        <f>G83/E83*100</f>
        <v>102.10574447971155</v>
      </c>
    </row>
    <row r="84" spans="2:9" s="85" customFormat="1" ht="14.25" customHeight="1">
      <c r="C84" s="86"/>
      <c r="D84" s="95"/>
      <c r="E84" s="95"/>
      <c r="F84" s="95"/>
      <c r="G84" s="95"/>
      <c r="H84" s="95"/>
      <c r="I84" s="95"/>
    </row>
    <row r="85" spans="2:9" s="85" customFormat="1">
      <c r="C85" s="86"/>
      <c r="D85" s="95"/>
      <c r="E85" s="95"/>
      <c r="F85" s="95"/>
      <c r="G85" s="95">
        <f>G83+35460</f>
        <v>7020321</v>
      </c>
      <c r="H85" s="95"/>
      <c r="I85" s="95"/>
    </row>
    <row r="86" spans="2:9" s="85" customFormat="1" ht="14.25">
      <c r="B86" s="136"/>
      <c r="C86" s="136"/>
      <c r="D86" s="133"/>
      <c r="E86" s="133"/>
      <c r="F86" s="133"/>
      <c r="G86" s="133"/>
      <c r="H86" s="133"/>
      <c r="I86" s="133"/>
    </row>
    <row r="87" spans="2:9" s="85" customFormat="1">
      <c r="B87" s="134"/>
      <c r="C87" s="131"/>
      <c r="D87" s="132"/>
      <c r="E87" s="132"/>
      <c r="F87" s="132"/>
      <c r="G87" s="132"/>
      <c r="H87" s="132"/>
      <c r="I87" s="132"/>
    </row>
    <row r="88" spans="2:9" s="85" customFormat="1" ht="15" customHeight="1">
      <c r="B88" s="136"/>
      <c r="C88" s="136"/>
      <c r="D88" s="130"/>
      <c r="E88" s="130"/>
      <c r="F88" s="130"/>
      <c r="G88" s="130"/>
      <c r="H88" s="130"/>
      <c r="I88" s="130"/>
    </row>
    <row r="89" spans="2:9" s="85" customFormat="1">
      <c r="B89" s="134"/>
      <c r="C89" s="131"/>
      <c r="D89" s="130"/>
      <c r="E89" s="130"/>
      <c r="F89" s="130"/>
      <c r="G89" s="132"/>
      <c r="H89" s="132"/>
      <c r="I89" s="132"/>
    </row>
    <row r="90" spans="2:9">
      <c r="B90" s="128"/>
      <c r="C90" s="129"/>
      <c r="D90" s="132"/>
      <c r="E90" s="132"/>
      <c r="F90" s="132"/>
      <c r="G90" s="132"/>
      <c r="H90" s="132"/>
      <c r="I90" s="132"/>
    </row>
    <row r="91" spans="2:9" s="85" customFormat="1">
      <c r="B91" s="134"/>
      <c r="C91" s="131"/>
      <c r="D91" s="130"/>
      <c r="E91" s="130"/>
      <c r="F91" s="130"/>
      <c r="G91" s="132"/>
      <c r="H91" s="132"/>
      <c r="I91" s="132"/>
    </row>
    <row r="92" spans="2:9" s="85" customFormat="1">
      <c r="B92" s="136"/>
      <c r="C92" s="136"/>
      <c r="D92" s="130"/>
      <c r="E92" s="130"/>
      <c r="F92" s="130"/>
      <c r="G92" s="130"/>
      <c r="H92" s="130"/>
      <c r="I92" s="130"/>
    </row>
    <row r="93" spans="2:9" s="85" customFormat="1">
      <c r="B93" s="134"/>
      <c r="C93" s="131"/>
      <c r="D93" s="130"/>
      <c r="E93" s="130"/>
      <c r="F93" s="130"/>
      <c r="G93" s="132"/>
      <c r="H93" s="132"/>
      <c r="I93" s="132"/>
    </row>
    <row r="94" spans="2:9" s="85" customFormat="1">
      <c r="B94" s="128"/>
      <c r="C94" s="129"/>
      <c r="D94" s="132"/>
      <c r="E94" s="132"/>
      <c r="F94" s="132"/>
      <c r="G94" s="132"/>
      <c r="H94" s="132"/>
      <c r="I94" s="132"/>
    </row>
    <row r="95" spans="2:9" s="85" customFormat="1">
      <c r="B95" s="134"/>
      <c r="C95" s="131"/>
      <c r="D95" s="132"/>
      <c r="E95" s="132"/>
      <c r="F95" s="132"/>
      <c r="G95" s="132"/>
      <c r="H95" s="132"/>
      <c r="I95" s="132"/>
    </row>
    <row r="96" spans="2:9" s="85" customFormat="1" ht="15.75">
      <c r="B96" s="136"/>
      <c r="C96" s="136"/>
      <c r="D96" s="130"/>
      <c r="E96" s="130"/>
      <c r="F96" s="130"/>
      <c r="G96" s="135"/>
      <c r="H96" s="135"/>
      <c r="I96" s="135"/>
    </row>
    <row r="97" spans="2:9" s="103" customFormat="1">
      <c r="B97" s="128"/>
      <c r="C97" s="129"/>
      <c r="D97" s="130"/>
      <c r="E97" s="130"/>
      <c r="F97" s="130"/>
      <c r="G97" s="130"/>
      <c r="H97" s="130"/>
      <c r="I97" s="130"/>
    </row>
    <row r="98" spans="2:9" s="103" customFormat="1">
      <c r="B98" s="128"/>
      <c r="C98" s="129"/>
      <c r="D98" s="130"/>
      <c r="E98" s="130"/>
      <c r="F98" s="130"/>
      <c r="G98" s="130"/>
      <c r="H98" s="130"/>
      <c r="I98" s="130"/>
    </row>
    <row r="99" spans="2:9" s="103" customFormat="1">
      <c r="B99" s="128"/>
      <c r="C99" s="131"/>
      <c r="D99" s="132"/>
      <c r="E99" s="132"/>
      <c r="F99" s="132"/>
      <c r="G99" s="132"/>
      <c r="H99" s="132"/>
      <c r="I99" s="132"/>
    </row>
    <row r="100" spans="2:9" s="103" customFormat="1">
      <c r="B100" s="128"/>
      <c r="C100" s="129"/>
      <c r="D100" s="130"/>
      <c r="E100" s="130"/>
      <c r="F100" s="130"/>
      <c r="G100" s="130"/>
      <c r="H100" s="130"/>
      <c r="I100" s="130"/>
    </row>
    <row r="101" spans="2:9" s="85" customFormat="1">
      <c r="B101" s="134"/>
      <c r="C101" s="131"/>
      <c r="D101" s="132"/>
      <c r="E101" s="132"/>
      <c r="F101" s="132"/>
      <c r="G101" s="132"/>
      <c r="H101" s="132"/>
      <c r="I101" s="132"/>
    </row>
    <row r="102" spans="2:9" s="101" customFormat="1" ht="15.75">
      <c r="B102" s="137"/>
      <c r="C102" s="137"/>
      <c r="D102" s="135"/>
      <c r="E102" s="135"/>
      <c r="F102" s="135"/>
      <c r="G102" s="135"/>
      <c r="H102" s="135"/>
      <c r="I102" s="135"/>
    </row>
    <row r="103" spans="2:9" s="85" customFormat="1">
      <c r="C103" s="86"/>
      <c r="D103" s="95"/>
      <c r="E103" s="95"/>
      <c r="F103" s="95"/>
      <c r="G103" s="95"/>
      <c r="H103" s="95"/>
      <c r="I103" s="95"/>
    </row>
    <row r="104" spans="2:9" s="85" customFormat="1">
      <c r="C104" s="86"/>
      <c r="D104" s="95"/>
      <c r="E104" s="95"/>
      <c r="F104" s="95"/>
      <c r="G104" s="95"/>
      <c r="H104" s="95"/>
      <c r="I104" s="95"/>
    </row>
    <row r="105" spans="2:9" s="85" customFormat="1">
      <c r="C105" s="86"/>
      <c r="D105" s="95"/>
      <c r="E105" s="95"/>
      <c r="F105" s="95"/>
      <c r="G105" s="95"/>
      <c r="H105" s="95"/>
      <c r="I105" s="95"/>
    </row>
    <row r="106" spans="2:9" s="85" customFormat="1">
      <c r="C106" s="86"/>
      <c r="D106" s="95"/>
      <c r="E106" s="95"/>
      <c r="F106" s="95"/>
      <c r="G106" s="95"/>
      <c r="H106" s="95"/>
      <c r="I106" s="95"/>
    </row>
    <row r="107" spans="2:9" s="85" customFormat="1">
      <c r="C107" s="86"/>
      <c r="D107" s="95"/>
      <c r="E107" s="95"/>
      <c r="F107" s="95"/>
      <c r="G107" s="95"/>
      <c r="H107" s="95"/>
      <c r="I107" s="95"/>
    </row>
    <row r="108" spans="2:9" s="85" customFormat="1">
      <c r="C108" s="86"/>
      <c r="D108" s="95"/>
      <c r="E108" s="95"/>
      <c r="F108" s="95"/>
      <c r="G108" s="95"/>
      <c r="H108" s="95"/>
      <c r="I108" s="95"/>
    </row>
    <row r="109" spans="2:9" s="85" customFormat="1">
      <c r="C109" s="86"/>
      <c r="D109" s="95"/>
      <c r="E109" s="95"/>
      <c r="F109" s="95"/>
      <c r="G109" s="95"/>
      <c r="H109" s="95"/>
      <c r="I109" s="95"/>
    </row>
    <row r="110" spans="2:9" s="85" customFormat="1">
      <c r="C110" s="86"/>
      <c r="D110" s="95"/>
      <c r="E110" s="95"/>
      <c r="F110" s="95"/>
      <c r="G110" s="95"/>
      <c r="H110" s="95"/>
      <c r="I110" s="95"/>
    </row>
    <row r="111" spans="2:9" s="85" customFormat="1">
      <c r="C111" s="86"/>
      <c r="D111" s="95"/>
      <c r="E111" s="95"/>
      <c r="F111" s="95"/>
      <c r="G111" s="95"/>
      <c r="H111" s="95"/>
      <c r="I111" s="95"/>
    </row>
    <row r="112" spans="2:9" s="85" customFormat="1">
      <c r="C112" s="86"/>
      <c r="D112" s="95"/>
      <c r="E112" s="95"/>
      <c r="F112" s="95"/>
      <c r="G112" s="95"/>
      <c r="H112" s="95"/>
      <c r="I112" s="95"/>
    </row>
    <row r="113" spans="3:9" s="85" customFormat="1">
      <c r="C113" s="86"/>
      <c r="D113" s="95"/>
      <c r="E113" s="95"/>
      <c r="F113" s="95"/>
      <c r="G113" s="95"/>
      <c r="H113" s="95"/>
      <c r="I113" s="95"/>
    </row>
    <row r="114" spans="3:9" s="85" customFormat="1">
      <c r="C114" s="86"/>
      <c r="D114" s="95"/>
      <c r="E114" s="95"/>
      <c r="F114" s="95"/>
      <c r="G114" s="95"/>
      <c r="H114" s="95"/>
      <c r="I114" s="95"/>
    </row>
  </sheetData>
  <mergeCells count="1">
    <mergeCell ref="B2:I2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4"/>
  <sheetViews>
    <sheetView zoomScaleNormal="100" workbookViewId="0">
      <pane ySplit="4" topLeftCell="A51" activePane="bottomLeft" state="frozen"/>
      <selection pane="bottomLeft" activeCell="C73" sqref="C73"/>
    </sheetView>
  </sheetViews>
  <sheetFormatPr defaultRowHeight="12.75"/>
  <cols>
    <col min="1" max="1" width="9.140625" style="82"/>
    <col min="2" max="2" width="15" style="82" customWidth="1"/>
    <col min="3" max="3" width="61" style="84" customWidth="1"/>
    <col min="4" max="5" width="14.42578125" style="94" customWidth="1"/>
    <col min="6" max="6" width="17.85546875" style="94" customWidth="1"/>
    <col min="7" max="9" width="16.85546875" style="94" customWidth="1"/>
    <col min="10" max="11" width="9.140625" style="82"/>
    <col min="12" max="12" width="10.28515625" style="82" bestFit="1" customWidth="1"/>
    <col min="13" max="16384" width="9.140625" style="82"/>
  </cols>
  <sheetData>
    <row r="2" spans="2:12" ht="43.5" customHeight="1">
      <c r="B2" s="343" t="s">
        <v>415</v>
      </c>
      <c r="C2" s="344"/>
      <c r="D2" s="344"/>
      <c r="E2" s="344"/>
      <c r="F2" s="344"/>
      <c r="G2" s="344"/>
      <c r="H2" s="344"/>
      <c r="I2" s="344"/>
    </row>
    <row r="4" spans="2:12" ht="38.25">
      <c r="B4" s="83" t="s">
        <v>254</v>
      </c>
      <c r="C4" s="87" t="s">
        <v>255</v>
      </c>
      <c r="D4" s="93" t="s">
        <v>252</v>
      </c>
      <c r="E4" s="93" t="s">
        <v>384</v>
      </c>
      <c r="F4" s="93" t="s">
        <v>256</v>
      </c>
      <c r="G4" s="93" t="s">
        <v>257</v>
      </c>
      <c r="H4" s="93" t="s">
        <v>382</v>
      </c>
      <c r="I4" s="93" t="s">
        <v>385</v>
      </c>
    </row>
    <row r="5" spans="2:12">
      <c r="B5" s="82">
        <v>1</v>
      </c>
      <c r="C5" s="82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</row>
    <row r="6" spans="2:12" ht="14.25">
      <c r="B6" s="345" t="s">
        <v>258</v>
      </c>
      <c r="C6" s="345"/>
      <c r="D6" s="99">
        <f>D8+D11+D13+D15</f>
        <v>1972171</v>
      </c>
      <c r="E6" s="99">
        <f>E8+E11+E13+E15</f>
        <v>1972171</v>
      </c>
      <c r="F6" s="99">
        <f>F8+F11+F13+F15</f>
        <v>1972171</v>
      </c>
      <c r="G6" s="99">
        <f>G8+G11+G13+G15</f>
        <v>2027200</v>
      </c>
      <c r="H6" s="102">
        <f t="shared" ref="H6" si="0">G6-E6</f>
        <v>55029</v>
      </c>
      <c r="I6" s="99">
        <f>G6/E6*100</f>
        <v>102.79027528545951</v>
      </c>
    </row>
    <row r="7" spans="2:12">
      <c r="H7" s="95"/>
    </row>
    <row r="8" spans="2:12">
      <c r="B8" s="82">
        <v>713</v>
      </c>
      <c r="C8" s="84" t="s">
        <v>259</v>
      </c>
      <c r="D8" s="94">
        <f>D9+D10</f>
        <v>306000</v>
      </c>
      <c r="E8" s="94">
        <f>E9+E10</f>
        <v>306000</v>
      </c>
      <c r="F8" s="94">
        <f>F9+F10</f>
        <v>306000</v>
      </c>
      <c r="G8" s="94">
        <f>G9+G10</f>
        <v>287000</v>
      </c>
      <c r="H8" s="95">
        <f>G8-E8</f>
        <v>-19000</v>
      </c>
      <c r="I8" s="95">
        <f>G8/E8*100</f>
        <v>93.790849673202615</v>
      </c>
    </row>
    <row r="9" spans="2:12" s="86" customFormat="1">
      <c r="B9" s="82"/>
      <c r="C9" s="86" t="s">
        <v>260</v>
      </c>
      <c r="D9" s="95">
        <v>6000</v>
      </c>
      <c r="E9" s="95">
        <v>6000</v>
      </c>
      <c r="F9" s="95">
        <v>6000</v>
      </c>
      <c r="G9" s="95">
        <v>12000</v>
      </c>
      <c r="H9" s="95">
        <f>G9-E9</f>
        <v>6000</v>
      </c>
      <c r="I9" s="95">
        <f>G9/E9*100</f>
        <v>200</v>
      </c>
    </row>
    <row r="10" spans="2:12" s="86" customFormat="1">
      <c r="B10" s="82"/>
      <c r="C10" s="86" t="s">
        <v>261</v>
      </c>
      <c r="D10" s="95">
        <v>300000</v>
      </c>
      <c r="E10" s="95">
        <v>300000</v>
      </c>
      <c r="F10" s="95">
        <v>300000</v>
      </c>
      <c r="G10" s="95">
        <v>275000</v>
      </c>
      <c r="H10" s="95">
        <f t="shared" ref="H10:H15" si="1">G10-E10</f>
        <v>-25000</v>
      </c>
      <c r="I10" s="95">
        <f t="shared" ref="I10:I15" si="2">G10/E10*100</f>
        <v>91.666666666666657</v>
      </c>
    </row>
    <row r="11" spans="2:12" s="84" customFormat="1">
      <c r="B11" s="82">
        <v>714</v>
      </c>
      <c r="C11" s="84" t="s">
        <v>262</v>
      </c>
      <c r="D11" s="94">
        <f>D12</f>
        <v>31000</v>
      </c>
      <c r="E11" s="94">
        <f>E12</f>
        <v>31000</v>
      </c>
      <c r="F11" s="94">
        <f>F12</f>
        <v>31000</v>
      </c>
      <c r="G11" s="94">
        <v>31000</v>
      </c>
      <c r="H11" s="95">
        <f t="shared" si="1"/>
        <v>0</v>
      </c>
      <c r="I11" s="95">
        <f t="shared" si="2"/>
        <v>100</v>
      </c>
    </row>
    <row r="12" spans="2:12" s="85" customFormat="1">
      <c r="B12" s="82"/>
      <c r="C12" s="86" t="s">
        <v>263</v>
      </c>
      <c r="D12" s="95">
        <v>31000</v>
      </c>
      <c r="E12" s="95">
        <v>31000</v>
      </c>
      <c r="F12" s="95">
        <v>31000</v>
      </c>
      <c r="G12" s="95">
        <v>28000</v>
      </c>
      <c r="H12" s="95">
        <f t="shared" si="1"/>
        <v>-3000</v>
      </c>
      <c r="I12" s="95">
        <f t="shared" si="2"/>
        <v>90.322580645161281</v>
      </c>
    </row>
    <row r="13" spans="2:12">
      <c r="B13" s="82">
        <v>717</v>
      </c>
      <c r="C13" s="84" t="s">
        <v>264</v>
      </c>
      <c r="D13" s="94">
        <f>D14</f>
        <v>1634171</v>
      </c>
      <c r="E13" s="94">
        <f>E14</f>
        <v>1634171</v>
      </c>
      <c r="F13" s="94">
        <f>F14</f>
        <v>1634171</v>
      </c>
      <c r="G13" s="94">
        <f>G14</f>
        <v>1708200</v>
      </c>
      <c r="H13" s="95">
        <f t="shared" si="1"/>
        <v>74029</v>
      </c>
      <c r="I13" s="95">
        <f t="shared" si="2"/>
        <v>104.5300644791763</v>
      </c>
    </row>
    <row r="14" spans="2:12" s="85" customFormat="1" ht="25.5">
      <c r="B14" s="82"/>
      <c r="C14" s="86" t="s">
        <v>265</v>
      </c>
      <c r="D14" s="95">
        <v>1634171</v>
      </c>
      <c r="E14" s="95">
        <v>1634171</v>
      </c>
      <c r="F14" s="95">
        <v>1634171</v>
      </c>
      <c r="G14" s="95">
        <f>1695000+13200</f>
        <v>1708200</v>
      </c>
      <c r="H14" s="95">
        <f t="shared" si="1"/>
        <v>74029</v>
      </c>
      <c r="I14" s="95">
        <f t="shared" si="2"/>
        <v>104.5300644791763</v>
      </c>
    </row>
    <row r="15" spans="2:12">
      <c r="B15" s="82">
        <v>719</v>
      </c>
      <c r="C15" s="84" t="s">
        <v>266</v>
      </c>
      <c r="D15" s="94">
        <v>1000</v>
      </c>
      <c r="E15" s="94">
        <v>1000</v>
      </c>
      <c r="F15" s="94">
        <v>1000</v>
      </c>
      <c r="G15" s="94">
        <v>1000</v>
      </c>
      <c r="H15" s="95">
        <f t="shared" si="1"/>
        <v>0</v>
      </c>
      <c r="I15" s="95">
        <f t="shared" si="2"/>
        <v>100</v>
      </c>
      <c r="L15" s="92"/>
    </row>
    <row r="16" spans="2:12" s="85" customFormat="1">
      <c r="C16" s="86"/>
      <c r="D16" s="95"/>
      <c r="E16" s="95"/>
      <c r="F16" s="95"/>
      <c r="G16" s="95"/>
      <c r="H16" s="95"/>
      <c r="I16" s="95"/>
    </row>
    <row r="17" spans="2:9" s="85" customFormat="1" ht="14.25">
      <c r="B17" s="345" t="s">
        <v>267</v>
      </c>
      <c r="C17" s="345"/>
      <c r="D17" s="99">
        <f>D19+D22+D23+D29+D41+D43</f>
        <v>4756100</v>
      </c>
      <c r="E17" s="99">
        <f>E22+E23+E29+E43+E41</f>
        <v>4766100</v>
      </c>
      <c r="F17" s="99">
        <f>F22+F23+F29+F41+F43</f>
        <v>4766100</v>
      </c>
      <c r="G17" s="99">
        <f>G19+G22+G23+G29+G41+G43</f>
        <v>4853771</v>
      </c>
      <c r="H17" s="102">
        <f t="shared" ref="H17:H19" si="3">G17-E17</f>
        <v>87671</v>
      </c>
      <c r="I17" s="99"/>
    </row>
    <row r="18" spans="2:9" s="85" customFormat="1">
      <c r="C18" s="86"/>
      <c r="D18" s="95"/>
      <c r="E18" s="95"/>
      <c r="F18" s="95"/>
      <c r="G18" s="95"/>
      <c r="H18" s="95"/>
      <c r="I18" s="95"/>
    </row>
    <row r="19" spans="2:9" s="81" customFormat="1" ht="14.25">
      <c r="B19" s="81">
        <v>721</v>
      </c>
      <c r="C19" s="88" t="s">
        <v>268</v>
      </c>
      <c r="D19" s="96">
        <f>D20</f>
        <v>0</v>
      </c>
      <c r="E19" s="96"/>
      <c r="F19" s="96">
        <f>F20</f>
        <v>0</v>
      </c>
      <c r="G19" s="96">
        <f>G20</f>
        <v>5000</v>
      </c>
      <c r="H19" s="95">
        <f t="shared" si="3"/>
        <v>5000</v>
      </c>
      <c r="I19" s="95" t="e">
        <f>G19/E19*100</f>
        <v>#DIV/0!</v>
      </c>
    </row>
    <row r="20" spans="2:9" s="85" customFormat="1">
      <c r="C20" s="86" t="s">
        <v>269</v>
      </c>
      <c r="D20" s="95">
        <v>0</v>
      </c>
      <c r="E20" s="95">
        <v>0</v>
      </c>
      <c r="F20" s="95">
        <v>0</v>
      </c>
      <c r="G20" s="95">
        <v>5000</v>
      </c>
      <c r="H20" s="95">
        <f>G20-E20</f>
        <v>5000</v>
      </c>
      <c r="I20" s="95" t="e">
        <f>G20/E20*100</f>
        <v>#DIV/0!</v>
      </c>
    </row>
    <row r="21" spans="2:9" s="81" customFormat="1" ht="14.25">
      <c r="B21" s="81">
        <v>722</v>
      </c>
      <c r="C21" s="88" t="s">
        <v>270</v>
      </c>
      <c r="D21" s="96">
        <f>D22+D23+D29+D41</f>
        <v>4755600</v>
      </c>
      <c r="E21" s="96">
        <f t="shared" ref="E21:G21" si="4">E22+E23+E29+E41</f>
        <v>4765600</v>
      </c>
      <c r="F21" s="96">
        <f t="shared" si="4"/>
        <v>4765600</v>
      </c>
      <c r="G21" s="96">
        <f t="shared" si="4"/>
        <v>4848271</v>
      </c>
      <c r="H21" s="95">
        <f>G21-E21</f>
        <v>82671</v>
      </c>
      <c r="I21" s="95">
        <f>G21/E21*100</f>
        <v>101.73474483800571</v>
      </c>
    </row>
    <row r="22" spans="2:9" s="89" customFormat="1">
      <c r="B22" s="89">
        <v>7221</v>
      </c>
      <c r="C22" s="90" t="s">
        <v>273</v>
      </c>
      <c r="D22" s="97">
        <v>15000</v>
      </c>
      <c r="E22" s="97">
        <v>15000</v>
      </c>
      <c r="F22" s="97">
        <v>15000</v>
      </c>
      <c r="G22" s="97">
        <v>27000</v>
      </c>
      <c r="H22" s="95">
        <f t="shared" ref="H22:H46" si="5">G22-E22</f>
        <v>12000</v>
      </c>
      <c r="I22" s="95">
        <f t="shared" ref="I22:I44" si="6">G22/E22*100</f>
        <v>180</v>
      </c>
    </row>
    <row r="23" spans="2:9" s="89" customFormat="1">
      <c r="B23" s="89">
        <v>7223</v>
      </c>
      <c r="C23" s="90" t="s">
        <v>271</v>
      </c>
      <c r="D23" s="97">
        <v>13000</v>
      </c>
      <c r="E23" s="97">
        <v>13000</v>
      </c>
      <c r="F23" s="97">
        <v>13000</v>
      </c>
      <c r="G23" s="97">
        <v>15000</v>
      </c>
      <c r="H23" s="95">
        <f t="shared" si="5"/>
        <v>2000</v>
      </c>
      <c r="I23" s="95">
        <f t="shared" si="6"/>
        <v>115.38461538461537</v>
      </c>
    </row>
    <row r="24" spans="2:9" s="85" customFormat="1">
      <c r="C24" s="86" t="s">
        <v>274</v>
      </c>
      <c r="D24" s="95"/>
      <c r="E24" s="95"/>
      <c r="F24" s="95"/>
      <c r="G24" s="95"/>
      <c r="H24" s="95"/>
      <c r="I24" s="95"/>
    </row>
    <row r="25" spans="2:9" s="85" customFormat="1">
      <c r="C25" s="86" t="s">
        <v>275</v>
      </c>
      <c r="D25" s="95"/>
      <c r="E25" s="95"/>
      <c r="F25" s="95"/>
      <c r="G25" s="95"/>
      <c r="H25" s="95"/>
      <c r="I25" s="95"/>
    </row>
    <row r="26" spans="2:9" s="85" customFormat="1">
      <c r="C26" s="86" t="s">
        <v>276</v>
      </c>
      <c r="D26" s="95"/>
      <c r="E26" s="95"/>
      <c r="F26" s="95"/>
      <c r="G26" s="95"/>
      <c r="H26" s="95"/>
      <c r="I26" s="95"/>
    </row>
    <row r="27" spans="2:9" s="85" customFormat="1">
      <c r="C27" s="86" t="s">
        <v>277</v>
      </c>
      <c r="D27" s="95"/>
      <c r="E27" s="95"/>
      <c r="F27" s="95"/>
      <c r="G27" s="95"/>
      <c r="H27" s="95"/>
      <c r="I27" s="95"/>
    </row>
    <row r="28" spans="2:9" s="85" customFormat="1">
      <c r="C28" s="86" t="s">
        <v>278</v>
      </c>
      <c r="D28" s="95"/>
      <c r="E28" s="95"/>
      <c r="F28" s="95"/>
      <c r="G28" s="95"/>
      <c r="H28" s="95"/>
      <c r="I28" s="95"/>
    </row>
    <row r="29" spans="2:9" s="89" customFormat="1">
      <c r="B29" s="89">
        <v>7224</v>
      </c>
      <c r="C29" s="90" t="s">
        <v>272</v>
      </c>
      <c r="D29" s="97">
        <f>D30+D31+D32+D33+D34+D35+D36+D37+D38+D39+D40</f>
        <v>4727000</v>
      </c>
      <c r="E29" s="97">
        <f>E30+E31+E32+E33+E34+E35+E36+E37+E38+E39+E40</f>
        <v>4737000</v>
      </c>
      <c r="F29" s="97">
        <f>F30+F31+F32+F33+F34+F35+F37+F36+F38+F39+F40</f>
        <v>4737000</v>
      </c>
      <c r="G29" s="97">
        <f>G30+G31+G32+G33+G34+G35+G36+G37+G38+G39+G40</f>
        <v>4804971</v>
      </c>
      <c r="H29" s="95">
        <f t="shared" si="5"/>
        <v>67971</v>
      </c>
      <c r="I29" s="95">
        <f t="shared" si="6"/>
        <v>101.43489550348322</v>
      </c>
    </row>
    <row r="30" spans="2:9" s="85" customFormat="1">
      <c r="C30" s="86" t="s">
        <v>279</v>
      </c>
      <c r="D30" s="95">
        <v>30000</v>
      </c>
      <c r="E30" s="95">
        <v>30000</v>
      </c>
      <c r="F30" s="95">
        <v>30000</v>
      </c>
      <c r="G30" s="95">
        <v>0</v>
      </c>
      <c r="H30" s="95">
        <f t="shared" si="5"/>
        <v>-30000</v>
      </c>
      <c r="I30" s="95">
        <f t="shared" si="6"/>
        <v>0</v>
      </c>
    </row>
    <row r="31" spans="2:9" s="85" customFormat="1">
      <c r="C31" s="86" t="s">
        <v>280</v>
      </c>
      <c r="D31" s="95">
        <v>20000</v>
      </c>
      <c r="E31" s="95">
        <v>20000</v>
      </c>
      <c r="F31" s="95">
        <v>20000</v>
      </c>
      <c r="G31" s="95">
        <v>0</v>
      </c>
      <c r="H31" s="95">
        <f t="shared" si="5"/>
        <v>-20000</v>
      </c>
      <c r="I31" s="95">
        <f t="shared" si="6"/>
        <v>0</v>
      </c>
    </row>
    <row r="32" spans="2:9" s="85" customFormat="1" ht="25.5">
      <c r="C32" s="86" t="s">
        <v>281</v>
      </c>
      <c r="D32" s="95">
        <v>20000</v>
      </c>
      <c r="E32" s="95">
        <v>20000</v>
      </c>
      <c r="F32" s="95">
        <v>20000</v>
      </c>
      <c r="G32" s="95">
        <v>3000</v>
      </c>
      <c r="H32" s="95">
        <f t="shared" si="5"/>
        <v>-17000</v>
      </c>
      <c r="I32" s="95">
        <f t="shared" si="6"/>
        <v>15</v>
      </c>
    </row>
    <row r="33" spans="2:9" s="85" customFormat="1">
      <c r="C33" s="86" t="s">
        <v>282</v>
      </c>
      <c r="D33" s="95">
        <v>0</v>
      </c>
      <c r="E33" s="95">
        <v>5000</v>
      </c>
      <c r="F33" s="95">
        <v>5000</v>
      </c>
      <c r="G33" s="95">
        <v>5000</v>
      </c>
      <c r="H33" s="95">
        <f t="shared" si="5"/>
        <v>0</v>
      </c>
      <c r="I33" s="95">
        <f t="shared" si="6"/>
        <v>100</v>
      </c>
    </row>
    <row r="34" spans="2:9" s="85" customFormat="1">
      <c r="C34" s="86" t="s">
        <v>299</v>
      </c>
      <c r="D34" s="95">
        <v>6000</v>
      </c>
      <c r="E34" s="95">
        <v>11000</v>
      </c>
      <c r="F34" s="95">
        <v>11000</v>
      </c>
      <c r="G34" s="95">
        <v>11000</v>
      </c>
      <c r="H34" s="95">
        <f t="shared" si="5"/>
        <v>0</v>
      </c>
      <c r="I34" s="95">
        <f t="shared" si="6"/>
        <v>100</v>
      </c>
    </row>
    <row r="35" spans="2:9" s="85" customFormat="1">
      <c r="C35" s="86" t="s">
        <v>283</v>
      </c>
      <c r="D35" s="95">
        <v>20000</v>
      </c>
      <c r="E35" s="95">
        <v>20000</v>
      </c>
      <c r="F35" s="95">
        <v>20000</v>
      </c>
      <c r="G35" s="95">
        <v>24000</v>
      </c>
      <c r="H35" s="95">
        <f t="shared" si="5"/>
        <v>4000</v>
      </c>
      <c r="I35" s="95">
        <f t="shared" si="6"/>
        <v>120</v>
      </c>
    </row>
    <row r="36" spans="2:9" s="85" customFormat="1">
      <c r="C36" s="86" t="s">
        <v>284</v>
      </c>
      <c r="D36" s="95">
        <v>500</v>
      </c>
      <c r="E36" s="95">
        <v>500</v>
      </c>
      <c r="F36" s="95">
        <v>500</v>
      </c>
      <c r="G36" s="95">
        <v>500</v>
      </c>
      <c r="H36" s="95">
        <f t="shared" si="5"/>
        <v>0</v>
      </c>
      <c r="I36" s="95">
        <f t="shared" si="6"/>
        <v>100</v>
      </c>
    </row>
    <row r="37" spans="2:9" s="85" customFormat="1">
      <c r="C37" s="86" t="s">
        <v>285</v>
      </c>
      <c r="D37" s="95">
        <v>50000</v>
      </c>
      <c r="E37" s="95">
        <v>50000</v>
      </c>
      <c r="F37" s="95">
        <v>50000</v>
      </c>
      <c r="G37" s="95">
        <v>35000</v>
      </c>
      <c r="H37" s="95">
        <f t="shared" si="5"/>
        <v>-15000</v>
      </c>
      <c r="I37" s="95">
        <f t="shared" si="6"/>
        <v>70</v>
      </c>
    </row>
    <row r="38" spans="2:9" s="85" customFormat="1" ht="25.5">
      <c r="C38" s="86" t="s">
        <v>286</v>
      </c>
      <c r="D38" s="95">
        <v>4200000</v>
      </c>
      <c r="E38" s="95">
        <v>4200000</v>
      </c>
      <c r="F38" s="95">
        <v>4200000</v>
      </c>
      <c r="G38" s="95">
        <f>4200000-235279-57250+13500</f>
        <v>3920971</v>
      </c>
      <c r="H38" s="95">
        <f t="shared" si="5"/>
        <v>-279029</v>
      </c>
      <c r="I38" s="95">
        <f t="shared" si="6"/>
        <v>93.356452380952376</v>
      </c>
    </row>
    <row r="39" spans="2:9" s="85" customFormat="1">
      <c r="C39" s="86" t="s">
        <v>287</v>
      </c>
      <c r="D39" s="95">
        <v>500</v>
      </c>
      <c r="E39" s="95">
        <v>500</v>
      </c>
      <c r="F39" s="95">
        <v>500</v>
      </c>
      <c r="G39" s="95">
        <v>500</v>
      </c>
      <c r="H39" s="95">
        <f t="shared" si="5"/>
        <v>0</v>
      </c>
      <c r="I39" s="95">
        <f t="shared" si="6"/>
        <v>100</v>
      </c>
    </row>
    <row r="40" spans="2:9" s="85" customFormat="1">
      <c r="C40" s="86" t="s">
        <v>288</v>
      </c>
      <c r="D40" s="95">
        <v>380000</v>
      </c>
      <c r="E40" s="95">
        <v>380000</v>
      </c>
      <c r="F40" s="95">
        <v>380000</v>
      </c>
      <c r="G40" s="95">
        <v>805000</v>
      </c>
      <c r="H40" s="95">
        <f t="shared" si="5"/>
        <v>425000</v>
      </c>
      <c r="I40" s="95">
        <f t="shared" si="6"/>
        <v>211.84210526315786</v>
      </c>
    </row>
    <row r="41" spans="2:9" s="89" customFormat="1">
      <c r="B41" s="89">
        <v>7225</v>
      </c>
      <c r="C41" s="91" t="s">
        <v>289</v>
      </c>
      <c r="D41" s="97">
        <f>D42</f>
        <v>600</v>
      </c>
      <c r="E41" s="97">
        <f>E42</f>
        <v>600</v>
      </c>
      <c r="F41" s="97">
        <f>F42</f>
        <v>600</v>
      </c>
      <c r="G41" s="94">
        <f>G42</f>
        <v>1300</v>
      </c>
      <c r="H41" s="95">
        <f t="shared" si="5"/>
        <v>700</v>
      </c>
      <c r="I41" s="95">
        <f t="shared" si="6"/>
        <v>216.66666666666666</v>
      </c>
    </row>
    <row r="42" spans="2:9" s="85" customFormat="1">
      <c r="C42" s="86" t="s">
        <v>290</v>
      </c>
      <c r="D42" s="95">
        <v>600</v>
      </c>
      <c r="E42" s="95">
        <v>600</v>
      </c>
      <c r="F42" s="95">
        <v>600</v>
      </c>
      <c r="G42" s="95">
        <v>1300</v>
      </c>
      <c r="H42" s="95">
        <f t="shared" si="5"/>
        <v>700</v>
      </c>
      <c r="I42" s="95">
        <f t="shared" si="6"/>
        <v>216.66666666666666</v>
      </c>
    </row>
    <row r="43" spans="2:9" s="81" customFormat="1" ht="14.25">
      <c r="B43" s="81">
        <v>723</v>
      </c>
      <c r="C43" s="88" t="s">
        <v>291</v>
      </c>
      <c r="D43" s="96">
        <f>D44</f>
        <v>500</v>
      </c>
      <c r="E43" s="96">
        <f>E44</f>
        <v>500</v>
      </c>
      <c r="F43" s="96">
        <f>F44</f>
        <v>500</v>
      </c>
      <c r="G43" s="96">
        <f>G44</f>
        <v>500</v>
      </c>
      <c r="H43" s="95">
        <f t="shared" si="5"/>
        <v>0</v>
      </c>
      <c r="I43" s="95">
        <f t="shared" si="6"/>
        <v>100</v>
      </c>
    </row>
    <row r="44" spans="2:9" s="85" customFormat="1">
      <c r="C44" s="86" t="s">
        <v>292</v>
      </c>
      <c r="D44" s="95">
        <v>500</v>
      </c>
      <c r="E44" s="95">
        <v>500</v>
      </c>
      <c r="F44" s="95">
        <v>500</v>
      </c>
      <c r="G44" s="95">
        <v>500</v>
      </c>
      <c r="H44" s="95">
        <f t="shared" si="5"/>
        <v>0</v>
      </c>
      <c r="I44" s="95">
        <f t="shared" si="6"/>
        <v>100</v>
      </c>
    </row>
    <row r="45" spans="2:9" s="85" customFormat="1">
      <c r="C45" s="86"/>
      <c r="D45" s="95"/>
      <c r="E45" s="95"/>
      <c r="F45" s="95"/>
      <c r="G45" s="95"/>
      <c r="H45" s="95"/>
      <c r="I45" s="95"/>
    </row>
    <row r="46" spans="2:9" s="85" customFormat="1" ht="14.25">
      <c r="B46" s="345" t="s">
        <v>293</v>
      </c>
      <c r="C46" s="345"/>
      <c r="D46" s="99">
        <f>D48+D52</f>
        <v>0</v>
      </c>
      <c r="E46" s="99">
        <f>E48+E52</f>
        <v>138000</v>
      </c>
      <c r="F46" s="99">
        <f>F48+F52</f>
        <v>138000</v>
      </c>
      <c r="G46" s="99">
        <f>G48+G52</f>
        <v>138000</v>
      </c>
      <c r="H46" s="102">
        <f t="shared" si="5"/>
        <v>0</v>
      </c>
      <c r="I46" s="99">
        <f>G46/E46*100</f>
        <v>100</v>
      </c>
    </row>
    <row r="47" spans="2:9" s="85" customFormat="1">
      <c r="C47" s="86"/>
      <c r="D47" s="95"/>
      <c r="E47" s="95"/>
      <c r="F47" s="95"/>
      <c r="G47" s="95"/>
      <c r="H47" s="95"/>
      <c r="I47" s="95"/>
    </row>
    <row r="48" spans="2:9" s="85" customFormat="1" ht="15" customHeight="1">
      <c r="B48" s="346" t="s">
        <v>294</v>
      </c>
      <c r="C48" s="346"/>
      <c r="D48" s="98">
        <f>D50</f>
        <v>0</v>
      </c>
      <c r="E48" s="98">
        <f>E50</f>
        <v>30000</v>
      </c>
      <c r="F48" s="98">
        <f>F50</f>
        <v>30000</v>
      </c>
      <c r="G48" s="98">
        <f>G50</f>
        <v>30000</v>
      </c>
      <c r="H48" s="98">
        <f>G48-E48</f>
        <v>0</v>
      </c>
      <c r="I48" s="98">
        <f>G48/E48*100</f>
        <v>100</v>
      </c>
    </row>
    <row r="49" spans="2:9" s="85" customFormat="1">
      <c r="C49" s="86"/>
      <c r="D49" s="94"/>
      <c r="E49" s="94"/>
      <c r="F49" s="94"/>
      <c r="G49" s="95"/>
      <c r="H49" s="95"/>
      <c r="I49" s="95"/>
    </row>
    <row r="50" spans="2:9" ht="38.25">
      <c r="B50" s="82">
        <v>731</v>
      </c>
      <c r="C50" s="84" t="s">
        <v>295</v>
      </c>
      <c r="D50" s="95">
        <v>0</v>
      </c>
      <c r="E50" s="95">
        <v>30000</v>
      </c>
      <c r="F50" s="95">
        <v>30000</v>
      </c>
      <c r="G50" s="95">
        <v>30000</v>
      </c>
      <c r="H50" s="95">
        <f>G50-E50</f>
        <v>0</v>
      </c>
      <c r="I50" s="95">
        <f>G50/E50*100</f>
        <v>100</v>
      </c>
    </row>
    <row r="51" spans="2:9" s="85" customFormat="1">
      <c r="C51" s="86"/>
      <c r="D51" s="94"/>
      <c r="E51" s="94"/>
      <c r="F51" s="94"/>
      <c r="G51" s="95"/>
      <c r="H51" s="95"/>
      <c r="I51" s="95"/>
    </row>
    <row r="52" spans="2:9" s="85" customFormat="1">
      <c r="B52" s="346" t="s">
        <v>296</v>
      </c>
      <c r="C52" s="346"/>
      <c r="D52" s="98">
        <f>D54</f>
        <v>0</v>
      </c>
      <c r="E52" s="98">
        <f>E54</f>
        <v>108000</v>
      </c>
      <c r="F52" s="98">
        <f>F54</f>
        <v>108000</v>
      </c>
      <c r="G52" s="98">
        <f>G54</f>
        <v>108000</v>
      </c>
      <c r="H52" s="98">
        <f>H54</f>
        <v>0</v>
      </c>
      <c r="I52" s="98">
        <f>G52/E52*100</f>
        <v>100</v>
      </c>
    </row>
    <row r="53" spans="2:9" s="85" customFormat="1">
      <c r="C53" s="86"/>
      <c r="D53" s="94"/>
      <c r="E53" s="94"/>
      <c r="F53" s="94"/>
      <c r="G53" s="95"/>
      <c r="H53" s="95"/>
      <c r="I53" s="95"/>
    </row>
    <row r="54" spans="2:9" s="85" customFormat="1" ht="25.5">
      <c r="B54" s="82">
        <v>781</v>
      </c>
      <c r="C54" s="84" t="s">
        <v>297</v>
      </c>
      <c r="D54" s="95">
        <v>0</v>
      </c>
      <c r="E54" s="95">
        <v>108000</v>
      </c>
      <c r="F54" s="95">
        <v>108000</v>
      </c>
      <c r="G54" s="95">
        <v>108000</v>
      </c>
      <c r="H54" s="95">
        <f>G54-E54</f>
        <v>0</v>
      </c>
      <c r="I54" s="95">
        <f>G54/E54*100</f>
        <v>100</v>
      </c>
    </row>
    <row r="55" spans="2:9" s="85" customFormat="1">
      <c r="C55" s="86"/>
      <c r="D55" s="95"/>
      <c r="E55" s="95"/>
      <c r="F55" s="95"/>
      <c r="G55" s="95"/>
      <c r="H55" s="95"/>
      <c r="I55" s="95"/>
    </row>
    <row r="56" spans="2:9" s="85" customFormat="1" ht="15.75">
      <c r="B56" s="345" t="s">
        <v>300</v>
      </c>
      <c r="C56" s="345"/>
      <c r="D56" s="102"/>
      <c r="E56" s="102">
        <f>E58</f>
        <v>0</v>
      </c>
      <c r="F56" s="102">
        <f>F58</f>
        <v>0</v>
      </c>
      <c r="G56" s="109">
        <f>G58</f>
        <v>1350</v>
      </c>
      <c r="H56" s="109">
        <f>G56-E56</f>
        <v>1350</v>
      </c>
      <c r="I56" s="109" t="e">
        <f>G56/E56*100</f>
        <v>#DIV/0!</v>
      </c>
    </row>
    <row r="57" spans="2:9" s="103" customFormat="1">
      <c r="B57" s="104"/>
      <c r="C57" s="104"/>
      <c r="D57" s="105"/>
      <c r="E57" s="105"/>
      <c r="F57" s="105"/>
      <c r="G57" s="105"/>
      <c r="H57" s="105"/>
      <c r="I57" s="105"/>
    </row>
    <row r="58" spans="2:9" s="103" customFormat="1">
      <c r="B58" s="107">
        <v>811</v>
      </c>
      <c r="C58" s="104" t="s">
        <v>301</v>
      </c>
      <c r="D58" s="105">
        <f>D59</f>
        <v>0</v>
      </c>
      <c r="E58" s="105">
        <f>E59</f>
        <v>0</v>
      </c>
      <c r="F58" s="105">
        <f>F59</f>
        <v>0</v>
      </c>
      <c r="G58" s="105">
        <f>G59</f>
        <v>1350</v>
      </c>
      <c r="H58" s="105">
        <f>H59</f>
        <v>1350</v>
      </c>
      <c r="I58" s="108" t="e">
        <f>G58/E58*100</f>
        <v>#DIV/0!</v>
      </c>
    </row>
    <row r="59" spans="2:9" s="103" customFormat="1">
      <c r="B59" s="104"/>
      <c r="C59" s="106" t="s">
        <v>302</v>
      </c>
      <c r="D59" s="108">
        <v>0</v>
      </c>
      <c r="E59" s="108">
        <v>0</v>
      </c>
      <c r="F59" s="108">
        <v>0</v>
      </c>
      <c r="G59" s="108">
        <v>1350</v>
      </c>
      <c r="H59" s="108">
        <f>G59-E59</f>
        <v>1350</v>
      </c>
      <c r="I59" s="108" t="e">
        <f>G59/E59*100</f>
        <v>#DIV/0!</v>
      </c>
    </row>
    <row r="60" spans="2:9" s="103" customFormat="1">
      <c r="B60" s="104"/>
      <c r="C60" s="104"/>
      <c r="D60" s="105"/>
      <c r="E60" s="105"/>
      <c r="F60" s="105"/>
      <c r="G60" s="105"/>
      <c r="H60" s="105"/>
      <c r="I60" s="105"/>
    </row>
    <row r="61" spans="2:9" s="85" customFormat="1">
      <c r="C61" s="86"/>
      <c r="D61" s="95"/>
      <c r="E61" s="95"/>
      <c r="F61" s="95"/>
      <c r="G61" s="95"/>
      <c r="H61" s="95"/>
      <c r="I61" s="95"/>
    </row>
    <row r="62" spans="2:9" s="101" customFormat="1" ht="15.75">
      <c r="B62" s="347" t="s">
        <v>298</v>
      </c>
      <c r="C62" s="347"/>
      <c r="D62" s="100">
        <f>D46+D17+D6</f>
        <v>6728271</v>
      </c>
      <c r="E62" s="100">
        <f>E46+E17+E6</f>
        <v>6876271</v>
      </c>
      <c r="F62" s="100">
        <f>F46+F17+F6</f>
        <v>6876271</v>
      </c>
      <c r="G62" s="100">
        <f>G46+G17+G6+G56</f>
        <v>7020321</v>
      </c>
      <c r="H62" s="100">
        <f>G62-E62</f>
        <v>144050</v>
      </c>
      <c r="I62" s="100">
        <f>G62/E62*100</f>
        <v>102.09488544008809</v>
      </c>
    </row>
    <row r="63" spans="2:9" s="85" customFormat="1">
      <c r="C63" s="86"/>
      <c r="D63" s="95"/>
      <c r="E63" s="95"/>
      <c r="F63" s="95"/>
      <c r="G63" s="95"/>
      <c r="H63" s="95"/>
      <c r="I63" s="95"/>
    </row>
    <row r="64" spans="2:9" s="85" customFormat="1">
      <c r="C64" s="86"/>
      <c r="D64" s="95"/>
      <c r="E64" s="95"/>
      <c r="F64" s="95"/>
      <c r="G64" s="95"/>
      <c r="H64" s="95"/>
      <c r="I64" s="95"/>
    </row>
    <row r="65" spans="3:9" s="85" customFormat="1">
      <c r="C65" s="86"/>
      <c r="D65" s="95"/>
      <c r="E65" s="95"/>
      <c r="F65" s="95"/>
      <c r="G65" s="95"/>
      <c r="H65" s="95"/>
      <c r="I65" s="95"/>
    </row>
    <row r="66" spans="3:9" s="85" customFormat="1">
      <c r="C66" s="86"/>
      <c r="D66" s="95"/>
      <c r="E66" s="95"/>
      <c r="F66" s="95"/>
      <c r="G66" s="95"/>
      <c r="H66" s="95"/>
      <c r="I66" s="95"/>
    </row>
    <row r="67" spans="3:9" s="85" customFormat="1">
      <c r="C67" s="86"/>
      <c r="D67" s="95"/>
      <c r="E67" s="95"/>
      <c r="F67" s="95"/>
      <c r="G67" s="95"/>
      <c r="H67" s="95"/>
      <c r="I67" s="95"/>
    </row>
    <row r="68" spans="3:9" s="85" customFormat="1">
      <c r="C68" s="86"/>
      <c r="D68" s="95"/>
      <c r="E68" s="95"/>
      <c r="F68" s="95"/>
      <c r="G68" s="95"/>
      <c r="H68" s="95"/>
      <c r="I68" s="95"/>
    </row>
    <row r="69" spans="3:9" s="85" customFormat="1">
      <c r="C69" s="86"/>
      <c r="D69" s="95"/>
      <c r="E69" s="95"/>
      <c r="F69" s="95"/>
      <c r="G69" s="95"/>
      <c r="H69" s="95"/>
      <c r="I69" s="95"/>
    </row>
    <row r="70" spans="3:9" s="85" customFormat="1">
      <c r="C70" s="86"/>
      <c r="D70" s="95"/>
      <c r="E70" s="95"/>
      <c r="F70" s="95"/>
      <c r="G70" s="95"/>
      <c r="H70" s="95"/>
      <c r="I70" s="95"/>
    </row>
    <row r="71" spans="3:9" s="85" customFormat="1">
      <c r="C71" s="86"/>
      <c r="D71" s="95"/>
      <c r="E71" s="95"/>
      <c r="F71" s="95"/>
      <c r="G71" s="95"/>
      <c r="H71" s="95"/>
      <c r="I71" s="95"/>
    </row>
    <row r="72" spans="3:9" s="85" customFormat="1">
      <c r="C72" s="86"/>
      <c r="D72" s="95"/>
      <c r="E72" s="95"/>
      <c r="F72" s="95"/>
      <c r="G72" s="95"/>
      <c r="H72" s="95"/>
      <c r="I72" s="95"/>
    </row>
    <row r="73" spans="3:9" s="85" customFormat="1">
      <c r="C73" s="86"/>
      <c r="D73" s="95"/>
      <c r="E73" s="95"/>
      <c r="F73" s="95"/>
      <c r="G73" s="95"/>
      <c r="H73" s="95"/>
      <c r="I73" s="95"/>
    </row>
    <row r="74" spans="3:9" s="85" customFormat="1">
      <c r="C74" s="86"/>
      <c r="D74" s="95"/>
      <c r="E74" s="95"/>
      <c r="F74" s="95"/>
      <c r="G74" s="95"/>
      <c r="H74" s="95"/>
      <c r="I74" s="95"/>
    </row>
  </sheetData>
  <mergeCells count="8">
    <mergeCell ref="B2:I2"/>
    <mergeCell ref="B52:C52"/>
    <mergeCell ref="B62:C62"/>
    <mergeCell ref="B6:C6"/>
    <mergeCell ref="B17:C17"/>
    <mergeCell ref="B46:C46"/>
    <mergeCell ref="B48:C48"/>
    <mergeCell ref="B56:C56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D27" sqref="D27"/>
    </sheetView>
  </sheetViews>
  <sheetFormatPr defaultRowHeight="15"/>
  <cols>
    <col min="4" max="4" width="56.28515625" customWidth="1"/>
    <col min="5" max="5" width="23.42578125" customWidth="1"/>
  </cols>
  <sheetData>
    <row r="1" spans="2:5" ht="15.75" thickBot="1"/>
    <row r="2" spans="2:5" ht="33.75" customHeight="1">
      <c r="B2" s="350" t="s">
        <v>411</v>
      </c>
      <c r="C2" s="351"/>
      <c r="D2" s="351"/>
      <c r="E2" s="351"/>
    </row>
    <row r="3" spans="2:5" ht="22.5">
      <c r="B3" s="348"/>
      <c r="C3" s="349"/>
      <c r="D3" s="312" t="s">
        <v>389</v>
      </c>
      <c r="E3" s="313" t="s">
        <v>421</v>
      </c>
    </row>
    <row r="4" spans="2:5">
      <c r="B4" s="348">
        <v>1</v>
      </c>
      <c r="C4" s="349"/>
      <c r="D4" s="314">
        <v>2</v>
      </c>
      <c r="E4" s="315">
        <v>3</v>
      </c>
    </row>
    <row r="5" spans="2:5">
      <c r="B5" s="196"/>
      <c r="C5" s="212" t="s">
        <v>390</v>
      </c>
      <c r="D5" s="193" t="s">
        <v>391</v>
      </c>
      <c r="E5" s="195">
        <f>2484460.54-34300</f>
        <v>2450160.54</v>
      </c>
    </row>
    <row r="6" spans="2:5">
      <c r="B6" s="196"/>
      <c r="C6" s="212" t="s">
        <v>392</v>
      </c>
      <c r="D6" s="193" t="s">
        <v>393</v>
      </c>
      <c r="E6" s="195">
        <v>50000</v>
      </c>
    </row>
    <row r="7" spans="2:5">
      <c r="B7" s="196"/>
      <c r="C7" s="212" t="s">
        <v>394</v>
      </c>
      <c r="D7" s="193" t="s">
        <v>395</v>
      </c>
      <c r="E7" s="195">
        <v>20000</v>
      </c>
    </row>
    <row r="8" spans="2:5">
      <c r="B8" s="196"/>
      <c r="C8" s="212" t="s">
        <v>396</v>
      </c>
      <c r="D8" s="193" t="s">
        <v>397</v>
      </c>
      <c r="E8" s="195">
        <f>734000+50000</f>
        <v>784000</v>
      </c>
    </row>
    <row r="9" spans="2:5">
      <c r="B9" s="196"/>
      <c r="C9" s="212">
        <v>5</v>
      </c>
      <c r="D9" s="193" t="s">
        <v>398</v>
      </c>
      <c r="E9" s="195">
        <v>70500</v>
      </c>
    </row>
    <row r="10" spans="2:5">
      <c r="B10" s="196"/>
      <c r="C10" s="212" t="s">
        <v>399</v>
      </c>
      <c r="D10" s="193" t="s">
        <v>400</v>
      </c>
      <c r="E10" s="195">
        <v>2157142</v>
      </c>
    </row>
    <row r="11" spans="2:5">
      <c r="B11" s="196"/>
      <c r="C11" s="212" t="s">
        <v>401</v>
      </c>
      <c r="D11" s="193" t="s">
        <v>402</v>
      </c>
      <c r="E11" s="195">
        <v>316413</v>
      </c>
    </row>
    <row r="12" spans="2:5">
      <c r="B12" s="196"/>
      <c r="C12" s="212" t="s">
        <v>403</v>
      </c>
      <c r="D12" s="193" t="s">
        <v>404</v>
      </c>
      <c r="E12" s="195">
        <v>50000</v>
      </c>
    </row>
    <row r="13" spans="2:5">
      <c r="B13" s="196"/>
      <c r="C13" s="212" t="s">
        <v>405</v>
      </c>
      <c r="D13" s="193" t="s">
        <v>406</v>
      </c>
      <c r="E13" s="195">
        <v>96000</v>
      </c>
    </row>
    <row r="14" spans="2:5">
      <c r="B14" s="196"/>
      <c r="C14" s="212">
        <v>10</v>
      </c>
      <c r="D14" s="193" t="s">
        <v>407</v>
      </c>
      <c r="E14" s="195">
        <v>818500</v>
      </c>
    </row>
    <row r="15" spans="2:5">
      <c r="B15" s="196"/>
      <c r="C15" s="212">
        <v>11</v>
      </c>
      <c r="D15" s="193" t="s">
        <v>408</v>
      </c>
      <c r="E15" s="195">
        <f>E16</f>
        <v>170795</v>
      </c>
    </row>
    <row r="16" spans="2:5">
      <c r="B16" s="196"/>
      <c r="C16" s="192"/>
      <c r="D16" s="194" t="s">
        <v>409</v>
      </c>
      <c r="E16" s="197">
        <v>170795</v>
      </c>
    </row>
    <row r="17" spans="2:5" ht="15.75" thickBot="1">
      <c r="B17" s="198"/>
      <c r="C17" s="199"/>
      <c r="D17" s="200" t="s">
        <v>410</v>
      </c>
      <c r="E17" s="201">
        <f>SUM(E5:E15)</f>
        <v>6983510.54</v>
      </c>
    </row>
  </sheetData>
  <mergeCells count="3">
    <mergeCell ref="B3:C3"/>
    <mergeCell ref="B4:C4"/>
    <mergeCell ref="B2:E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7"/>
  <sheetViews>
    <sheetView workbookViewId="0">
      <selection activeCell="C4" sqref="C4"/>
    </sheetView>
  </sheetViews>
  <sheetFormatPr defaultRowHeight="12.75"/>
  <cols>
    <col min="1" max="1" width="9.140625" style="82"/>
    <col min="2" max="2" width="15" style="82" customWidth="1"/>
    <col min="3" max="3" width="47.28515625" style="84" customWidth="1"/>
    <col min="4" max="4" width="9.5703125" style="94" customWidth="1"/>
    <col min="5" max="5" width="12.85546875" style="94" customWidth="1"/>
    <col min="6" max="6" width="12.140625" style="94" customWidth="1"/>
    <col min="7" max="7" width="12.7109375" style="94" customWidth="1"/>
    <col min="8" max="8" width="9.85546875" style="94" customWidth="1"/>
    <col min="9" max="9" width="10.7109375" style="94" customWidth="1"/>
    <col min="10" max="10" width="9.140625" style="82"/>
    <col min="11" max="11" width="10.28515625" style="82" bestFit="1" customWidth="1"/>
    <col min="12" max="16384" width="9.140625" style="82"/>
  </cols>
  <sheetData>
    <row r="2" spans="2:9" ht="43.5" customHeight="1">
      <c r="B2" s="343" t="s">
        <v>371</v>
      </c>
      <c r="C2" s="344"/>
      <c r="D2" s="344"/>
      <c r="E2" s="344"/>
      <c r="F2" s="344"/>
      <c r="G2" s="344"/>
      <c r="H2" s="344"/>
      <c r="I2" s="344"/>
    </row>
    <row r="4" spans="2:9" ht="51">
      <c r="B4" s="83" t="s">
        <v>254</v>
      </c>
      <c r="C4" s="83" t="s">
        <v>255</v>
      </c>
      <c r="D4" s="93" t="s">
        <v>252</v>
      </c>
      <c r="E4" s="93" t="s">
        <v>365</v>
      </c>
      <c r="F4" s="93" t="s">
        <v>251</v>
      </c>
      <c r="G4" s="93" t="s">
        <v>366</v>
      </c>
      <c r="H4" s="93" t="s">
        <v>367</v>
      </c>
      <c r="I4" s="93" t="s">
        <v>368</v>
      </c>
    </row>
    <row r="5" spans="2:9">
      <c r="B5" s="82">
        <v>1</v>
      </c>
      <c r="C5" s="82">
        <v>2</v>
      </c>
      <c r="D5" s="92">
        <v>3</v>
      </c>
      <c r="E5" s="92">
        <v>4</v>
      </c>
      <c r="F5" s="92">
        <v>5</v>
      </c>
      <c r="G5" s="92">
        <v>6</v>
      </c>
      <c r="H5" s="92">
        <v>7</v>
      </c>
      <c r="I5" s="92">
        <v>8</v>
      </c>
    </row>
    <row r="7" spans="2:9">
      <c r="B7" s="119"/>
      <c r="C7" s="138" t="s">
        <v>372</v>
      </c>
      <c r="D7" s="120"/>
      <c r="E7" s="120"/>
      <c r="F7" s="120"/>
      <c r="G7" s="120"/>
      <c r="H7" s="120"/>
      <c r="I7" s="120"/>
    </row>
    <row r="9" spans="2:9">
      <c r="B9" s="345" t="s">
        <v>373</v>
      </c>
      <c r="C9" s="345"/>
      <c r="D9" s="102">
        <f>D11-D14</f>
        <v>0</v>
      </c>
      <c r="E9" s="102">
        <f t="shared" ref="E9:I9" si="0">E11-E14</f>
        <v>0</v>
      </c>
      <c r="F9" s="102">
        <f t="shared" si="0"/>
        <v>0</v>
      </c>
      <c r="G9" s="102">
        <f t="shared" si="0"/>
        <v>0</v>
      </c>
      <c r="H9" s="102">
        <f t="shared" si="0"/>
        <v>0</v>
      </c>
      <c r="I9" s="102">
        <f t="shared" si="0"/>
        <v>0</v>
      </c>
    </row>
    <row r="11" spans="2:9">
      <c r="B11" s="82">
        <v>911</v>
      </c>
      <c r="C11" s="84" t="s">
        <v>376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</row>
    <row r="12" spans="2:9" s="86" customFormat="1" ht="14.25" customHeight="1">
      <c r="B12" s="189">
        <v>9114</v>
      </c>
      <c r="C12" s="190" t="s">
        <v>374</v>
      </c>
      <c r="D12" s="191">
        <v>0</v>
      </c>
      <c r="E12" s="191">
        <v>0</v>
      </c>
      <c r="F12" s="191">
        <v>0</v>
      </c>
      <c r="G12" s="191">
        <v>0</v>
      </c>
      <c r="H12" s="191">
        <v>0</v>
      </c>
      <c r="I12" s="191">
        <v>0</v>
      </c>
    </row>
    <row r="13" spans="2:9" s="85" customFormat="1">
      <c r="C13" s="86"/>
      <c r="D13" s="95"/>
      <c r="E13" s="95"/>
      <c r="F13" s="95"/>
      <c r="G13" s="95"/>
      <c r="H13" s="95"/>
      <c r="I13" s="95"/>
    </row>
    <row r="14" spans="2:9" s="103" customFormat="1" ht="14.25" customHeight="1">
      <c r="B14" s="128">
        <v>611</v>
      </c>
      <c r="C14" s="136" t="s">
        <v>377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</row>
    <row r="15" spans="2:9" s="189" customFormat="1">
      <c r="B15" s="189">
        <v>6114</v>
      </c>
      <c r="C15" s="190" t="s">
        <v>375</v>
      </c>
      <c r="D15" s="191">
        <v>0</v>
      </c>
      <c r="E15" s="191">
        <v>0</v>
      </c>
      <c r="F15" s="191">
        <v>0</v>
      </c>
      <c r="G15" s="191">
        <v>0</v>
      </c>
      <c r="H15" s="191">
        <v>0</v>
      </c>
      <c r="I15" s="191">
        <v>0</v>
      </c>
    </row>
    <row r="17" spans="2:9" s="85" customFormat="1">
      <c r="B17" s="345" t="s">
        <v>361</v>
      </c>
      <c r="C17" s="345"/>
      <c r="D17" s="102">
        <f>D19-D22</f>
        <v>0</v>
      </c>
      <c r="E17" s="102">
        <f t="shared" ref="E17:I17" si="1">E19-E22</f>
        <v>-35460</v>
      </c>
      <c r="F17" s="102">
        <f t="shared" si="1"/>
        <v>-35460</v>
      </c>
      <c r="G17" s="102">
        <f t="shared" si="1"/>
        <v>-35460</v>
      </c>
      <c r="H17" s="102">
        <f t="shared" si="1"/>
        <v>0</v>
      </c>
      <c r="I17" s="102">
        <f t="shared" si="1"/>
        <v>0</v>
      </c>
    </row>
    <row r="18" spans="2:9" s="85" customFormat="1">
      <c r="C18" s="86"/>
      <c r="D18" s="95"/>
      <c r="E18" s="95"/>
      <c r="F18" s="95"/>
      <c r="G18" s="95"/>
      <c r="H18" s="95"/>
      <c r="I18" s="95"/>
    </row>
    <row r="19" spans="2:9">
      <c r="B19" s="82">
        <v>921</v>
      </c>
      <c r="C19" s="84" t="s">
        <v>378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</row>
    <row r="20" spans="2:9" s="85" customFormat="1">
      <c r="B20" s="85">
        <v>9212</v>
      </c>
      <c r="C20" s="86" t="s">
        <v>379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</row>
    <row r="21" spans="2:9" s="85" customFormat="1">
      <c r="C21" s="86"/>
      <c r="D21" s="95"/>
      <c r="E21" s="95"/>
      <c r="F21" s="95"/>
      <c r="G21" s="95"/>
      <c r="H21" s="95"/>
      <c r="I21" s="95"/>
    </row>
    <row r="22" spans="2:9" s="107" customFormat="1">
      <c r="B22" s="107">
        <v>621</v>
      </c>
      <c r="C22" s="104" t="s">
        <v>380</v>
      </c>
      <c r="D22" s="105">
        <v>0</v>
      </c>
      <c r="E22" s="105">
        <v>35460</v>
      </c>
      <c r="F22" s="105">
        <v>35460</v>
      </c>
      <c r="G22" s="105">
        <v>35460</v>
      </c>
      <c r="H22" s="105">
        <v>0</v>
      </c>
      <c r="I22" s="105">
        <v>0</v>
      </c>
    </row>
    <row r="23" spans="2:9" s="103" customFormat="1">
      <c r="B23" s="103">
        <v>6219</v>
      </c>
      <c r="C23" s="106" t="s">
        <v>381</v>
      </c>
      <c r="D23" s="108">
        <v>0</v>
      </c>
      <c r="E23" s="108">
        <v>35460</v>
      </c>
      <c r="F23" s="108">
        <v>35460</v>
      </c>
      <c r="G23" s="108">
        <v>35460</v>
      </c>
      <c r="H23" s="108">
        <f>G23-E23</f>
        <v>0</v>
      </c>
      <c r="I23" s="108">
        <v>0</v>
      </c>
    </row>
    <row r="24" spans="2:9" s="114" customFormat="1">
      <c r="D24" s="105"/>
      <c r="E24" s="105"/>
      <c r="F24" s="105"/>
      <c r="G24" s="105"/>
      <c r="H24" s="105"/>
      <c r="I24" s="105"/>
    </row>
    <row r="25" spans="2:9" s="114" customFormat="1">
      <c r="D25" s="105"/>
      <c r="E25" s="105"/>
      <c r="F25" s="105"/>
      <c r="G25" s="105"/>
      <c r="H25" s="105"/>
      <c r="I25" s="105"/>
    </row>
    <row r="26" spans="2:9" s="114" customFormat="1">
      <c r="D26" s="105"/>
      <c r="E26" s="105"/>
      <c r="F26" s="105"/>
      <c r="G26" s="105"/>
      <c r="H26" s="105"/>
      <c r="I26" s="105"/>
    </row>
    <row r="27" spans="2:9" s="114" customFormat="1">
      <c r="D27" s="105"/>
      <c r="E27" s="105"/>
      <c r="F27" s="105"/>
      <c r="G27" s="105"/>
      <c r="H27" s="105"/>
      <c r="I27" s="105"/>
    </row>
    <row r="28" spans="2:9" s="114" customFormat="1">
      <c r="D28" s="105"/>
      <c r="E28" s="105"/>
      <c r="F28" s="105"/>
      <c r="G28" s="105"/>
      <c r="H28" s="105"/>
      <c r="I28" s="105"/>
    </row>
    <row r="29" spans="2:9" s="114" customFormat="1">
      <c r="D29" s="105"/>
      <c r="E29" s="105"/>
      <c r="F29" s="105"/>
      <c r="G29" s="105"/>
      <c r="H29" s="105"/>
      <c r="I29" s="105"/>
    </row>
    <row r="30" spans="2:9" s="114" customFormat="1">
      <c r="D30" s="105"/>
      <c r="E30" s="105"/>
      <c r="F30" s="105"/>
      <c r="G30" s="105"/>
      <c r="H30" s="105"/>
      <c r="I30" s="105"/>
    </row>
    <row r="31" spans="2:9" s="114" customFormat="1">
      <c r="D31" s="105"/>
      <c r="E31" s="105"/>
      <c r="F31" s="105"/>
      <c r="G31" s="105"/>
      <c r="H31" s="105"/>
      <c r="I31" s="105"/>
    </row>
    <row r="32" spans="2:9" s="114" customFormat="1">
      <c r="D32" s="105"/>
      <c r="E32" s="105"/>
      <c r="F32" s="105"/>
      <c r="G32" s="105"/>
      <c r="H32" s="105"/>
      <c r="I32" s="105"/>
    </row>
    <row r="33" spans="4:9" s="114" customFormat="1">
      <c r="D33" s="105"/>
      <c r="E33" s="105"/>
      <c r="F33" s="105"/>
      <c r="G33" s="105"/>
      <c r="H33" s="105"/>
      <c r="I33" s="105"/>
    </row>
    <row r="34" spans="4:9" s="114" customFormat="1">
      <c r="D34" s="105"/>
      <c r="E34" s="105"/>
      <c r="F34" s="105"/>
      <c r="G34" s="105"/>
      <c r="H34" s="105"/>
      <c r="I34" s="105"/>
    </row>
    <row r="35" spans="4:9" s="114" customFormat="1">
      <c r="D35" s="105"/>
      <c r="E35" s="105"/>
      <c r="F35" s="105"/>
      <c r="G35" s="105"/>
      <c r="H35" s="105"/>
      <c r="I35" s="105"/>
    </row>
    <row r="36" spans="4:9" s="114" customFormat="1">
      <c r="D36" s="105"/>
      <c r="E36" s="105"/>
      <c r="F36" s="105"/>
      <c r="G36" s="105"/>
      <c r="H36" s="105"/>
      <c r="I36" s="105"/>
    </row>
    <row r="37" spans="4:9" s="114" customFormat="1">
      <c r="D37" s="105"/>
      <c r="E37" s="105"/>
      <c r="F37" s="105"/>
      <c r="G37" s="105"/>
      <c r="H37" s="105"/>
      <c r="I37" s="105"/>
    </row>
    <row r="38" spans="4:9" s="114" customFormat="1">
      <c r="D38" s="105"/>
      <c r="E38" s="105"/>
      <c r="F38" s="105"/>
      <c r="G38" s="105"/>
      <c r="H38" s="105"/>
      <c r="I38" s="105"/>
    </row>
    <row r="39" spans="4:9" s="114" customFormat="1">
      <c r="D39" s="105"/>
      <c r="E39" s="105"/>
      <c r="F39" s="105"/>
      <c r="G39" s="105"/>
      <c r="H39" s="105"/>
      <c r="I39" s="105"/>
    </row>
    <row r="40" spans="4:9" s="114" customFormat="1">
      <c r="D40" s="105"/>
      <c r="E40" s="105"/>
      <c r="F40" s="105"/>
      <c r="G40" s="105"/>
      <c r="H40" s="105"/>
      <c r="I40" s="105"/>
    </row>
    <row r="41" spans="4:9" s="114" customFormat="1">
      <c r="D41" s="105"/>
      <c r="E41" s="105"/>
      <c r="F41" s="105"/>
      <c r="G41" s="105"/>
      <c r="H41" s="105"/>
      <c r="I41" s="105"/>
    </row>
    <row r="42" spans="4:9" s="114" customFormat="1">
      <c r="D42" s="105"/>
      <c r="E42" s="105"/>
      <c r="F42" s="105"/>
      <c r="G42" s="105"/>
      <c r="H42" s="105"/>
      <c r="I42" s="105"/>
    </row>
    <row r="43" spans="4:9" s="114" customFormat="1">
      <c r="D43" s="105"/>
      <c r="E43" s="105"/>
      <c r="F43" s="105"/>
      <c r="G43" s="105"/>
      <c r="H43" s="105"/>
      <c r="I43" s="105"/>
    </row>
    <row r="44" spans="4:9" s="114" customFormat="1">
      <c r="D44" s="105"/>
      <c r="E44" s="105"/>
      <c r="F44" s="105"/>
      <c r="G44" s="105"/>
      <c r="H44" s="105"/>
      <c r="I44" s="105"/>
    </row>
    <row r="45" spans="4:9" s="114" customFormat="1">
      <c r="D45" s="105"/>
      <c r="E45" s="105"/>
      <c r="F45" s="105"/>
      <c r="G45" s="105"/>
      <c r="H45" s="105"/>
      <c r="I45" s="105"/>
    </row>
    <row r="46" spans="4:9" s="114" customFormat="1">
      <c r="D46" s="105"/>
      <c r="E46" s="105"/>
      <c r="F46" s="105"/>
      <c r="G46" s="105"/>
      <c r="H46" s="105"/>
      <c r="I46" s="105"/>
    </row>
    <row r="47" spans="4:9" s="114" customFormat="1">
      <c r="D47" s="105"/>
      <c r="E47" s="105"/>
      <c r="F47" s="105"/>
      <c r="G47" s="105"/>
      <c r="H47" s="105"/>
      <c r="I47" s="105"/>
    </row>
    <row r="48" spans="4:9" s="114" customFormat="1">
      <c r="D48" s="105"/>
      <c r="E48" s="105"/>
      <c r="F48" s="105"/>
      <c r="G48" s="105"/>
      <c r="H48" s="105"/>
      <c r="I48" s="105"/>
    </row>
    <row r="49" spans="4:9" s="114" customFormat="1">
      <c r="D49" s="105"/>
      <c r="E49" s="105"/>
      <c r="F49" s="105"/>
      <c r="G49" s="105"/>
      <c r="H49" s="105"/>
      <c r="I49" s="105"/>
    </row>
    <row r="50" spans="4:9" s="114" customFormat="1">
      <c r="D50" s="105"/>
      <c r="E50" s="105"/>
      <c r="F50" s="105"/>
      <c r="G50" s="105"/>
      <c r="H50" s="105"/>
      <c r="I50" s="105"/>
    </row>
    <row r="51" spans="4:9" s="114" customFormat="1">
      <c r="D51" s="105"/>
      <c r="E51" s="105"/>
      <c r="F51" s="105"/>
      <c r="G51" s="105"/>
      <c r="H51" s="105"/>
      <c r="I51" s="105"/>
    </row>
    <row r="52" spans="4:9" s="114" customFormat="1">
      <c r="D52" s="105"/>
      <c r="E52" s="105"/>
      <c r="F52" s="105"/>
      <c r="G52" s="105"/>
      <c r="H52" s="105"/>
      <c r="I52" s="105"/>
    </row>
    <row r="53" spans="4:9" s="114" customFormat="1">
      <c r="D53" s="105"/>
      <c r="E53" s="105"/>
      <c r="F53" s="105"/>
      <c r="G53" s="105"/>
      <c r="H53" s="105"/>
      <c r="I53" s="105"/>
    </row>
    <row r="54" spans="4:9" s="114" customFormat="1">
      <c r="D54" s="105"/>
      <c r="E54" s="105"/>
      <c r="F54" s="105"/>
      <c r="G54" s="105"/>
      <c r="H54" s="105"/>
      <c r="I54" s="105"/>
    </row>
    <row r="55" spans="4:9" s="114" customFormat="1">
      <c r="D55" s="105"/>
      <c r="E55" s="105"/>
      <c r="F55" s="105"/>
      <c r="G55" s="105"/>
      <c r="H55" s="105"/>
      <c r="I55" s="105"/>
    </row>
    <row r="56" spans="4:9" s="114" customFormat="1">
      <c r="D56" s="105"/>
      <c r="E56" s="105"/>
      <c r="F56" s="105"/>
      <c r="G56" s="105"/>
      <c r="H56" s="105"/>
      <c r="I56" s="105"/>
    </row>
    <row r="57" spans="4:9" s="114" customFormat="1">
      <c r="D57" s="105"/>
      <c r="E57" s="105"/>
      <c r="F57" s="105"/>
      <c r="G57" s="105"/>
      <c r="H57" s="105"/>
      <c r="I57" s="105"/>
    </row>
  </sheetData>
  <mergeCells count="3">
    <mergeCell ref="B2:I2"/>
    <mergeCell ref="B9:C9"/>
    <mergeCell ref="B17:C17"/>
  </mergeCells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ОРГАНИЗАЦИОНА КЛАСИФИКАЦИЈА</vt:lpstr>
      <vt:lpstr>ОПШТИ ДИО</vt:lpstr>
      <vt:lpstr>РАСХОДИ И ИЗДАЦИ</vt:lpstr>
      <vt:lpstr>ПРИХОДИ И ПРИМИЦИ</vt:lpstr>
      <vt:lpstr>ФУНКЦИОНАЛНА КЛАСИФИКАЦИЈА</vt:lpstr>
      <vt:lpstr>ФИНАНСИРАЊЕ</vt:lpstr>
      <vt:lpstr>'ПРИХОДИ И ПРИМИЦИ'!Print_Area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User</cp:lastModifiedBy>
  <cp:lastPrinted>2016-11-17T08:34:50Z</cp:lastPrinted>
  <dcterms:created xsi:type="dcterms:W3CDTF">2016-11-04T15:11:47Z</dcterms:created>
  <dcterms:modified xsi:type="dcterms:W3CDTF">2017-10-28T13:21:37Z</dcterms:modified>
</cp:coreProperties>
</file>